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305" windowHeight="11520" tabRatio="784" activeTab="7"/>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<sst xmlns="http://schemas.openxmlformats.org/spreadsheetml/2006/main" count="1576" uniqueCount="249">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</sst>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2" fillId="0" borderId="0" xfId="0" applyFont="1" applyFill="1" applyBorder="1" applyAlignment="1">
      <alignment horizontal="center" vertical="center"/>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6"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27" xfId="0" applyBorder="1" applyAlignment="1">
      <alignment vertical="center"/>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11" xfId="0" applyFont="1" applyBorder="1" applyAlignment="1">
      <alignment vertical="center" wrapText="1"/>
    </xf>
    <xf numFmtId="0" fontId="0" fillId="0" borderId="11" xfId="0" applyBorder="1" applyAlignment="1">
      <alignment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vertical="center" wrapText="1"/>
      <protection locked="0"/>
    </xf>
    <xf numFmtId="0" fontId="15"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4" fillId="35"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8" fillId="0" borderId="28" xfId="61" applyFont="1" applyBorder="1" applyAlignment="1" applyProtection="1">
      <alignment vertical="center" wrapText="1"/>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26" xfId="61" applyFont="1" applyBorder="1" applyAlignment="1" applyProtection="1">
      <alignment horizontal="center" vertical="center" wrapText="1"/>
      <protection/>
    </xf>
    <xf numFmtId="0" fontId="17" fillId="0" borderId="25" xfId="61" applyFont="1" applyBorder="1" applyAlignment="1" applyProtection="1">
      <alignment horizontal="center" vertical="center" wrapText="1"/>
      <protection/>
    </xf>
    <xf numFmtId="0" fontId="4" fillId="0" borderId="41" xfId="61" applyFont="1" applyBorder="1" applyAlignment="1" applyProtection="1">
      <alignment horizontal="center" vertical="center" wrapText="1"/>
      <protection locked="0"/>
    </xf>
    <xf numFmtId="0" fontId="15" fillId="0" borderId="25" xfId="61" applyFont="1"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17"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4" fillId="0" borderId="26" xfId="61" applyFont="1" applyBorder="1" applyAlignment="1" applyProtection="1">
      <alignment horizontal="center" vertical="center" wrapText="1"/>
      <protection locked="0"/>
    </xf>
    <xf numFmtId="0" fontId="18"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118" fillId="0" borderId="25" xfId="0" applyFont="1" applyBorder="1" applyAlignment="1">
      <alignment vertical="center" wrapText="1"/>
    </xf>
    <xf numFmtId="0" fontId="0" fillId="0" borderId="25" xfId="0" applyBorder="1" applyAlignment="1" applyProtection="1">
      <alignment vertical="center" wrapText="1"/>
      <protection locked="0"/>
    </xf>
    <xf numFmtId="0" fontId="118" fillId="0" borderId="25" xfId="0" applyFont="1" applyBorder="1" applyAlignment="1">
      <alignment horizontal="center" vertical="center" wrapText="1"/>
    </xf>
    <xf numFmtId="0" fontId="4" fillId="0" borderId="26" xfId="6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0" fillId="0" borderId="25" xfId="0" applyBorder="1" applyAlignment="1">
      <alignment vertical="center" wrapText="1"/>
    </xf>
    <xf numFmtId="0" fontId="0" fillId="0" borderId="27"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4" fillId="0" borderId="35" xfId="61" applyFont="1" applyBorder="1" applyAlignment="1" applyProtection="1">
      <alignment vertical="center"/>
      <protection/>
    </xf>
    <xf numFmtId="0" fontId="124" fillId="0" borderId="24" xfId="61" applyFont="1" applyBorder="1" applyAlignment="1" applyProtection="1">
      <alignment vertical="center"/>
      <protection/>
    </xf>
    <xf numFmtId="0" fontId="0" fillId="0" borderId="25" xfId="0" applyBorder="1" applyAlignment="1">
      <alignment horizontal="center" vertical="center"/>
    </xf>
    <xf numFmtId="0" fontId="15" fillId="0" borderId="25" xfId="61" applyFont="1" applyFill="1" applyBorder="1" applyAlignment="1" applyProtection="1">
      <alignment horizontal="center" vertical="center" wrapText="1"/>
      <protection/>
    </xf>
    <xf numFmtId="0" fontId="22" fillId="0" borderId="20" xfId="61" applyNumberFormat="1" applyFont="1" applyFill="1" applyBorder="1" applyAlignment="1" applyProtection="1">
      <alignment horizontal="left"/>
      <protection/>
    </xf>
    <xf numFmtId="0" fontId="125"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26" xfId="0" applyFont="1" applyFill="1" applyBorder="1" applyAlignment="1">
      <alignment horizontal="center"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3" fillId="6" borderId="27" xfId="0" applyFont="1" applyFill="1" applyBorder="1" applyAlignment="1">
      <alignment horizontal="center" vertical="center"/>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111" fillId="0" borderId="27"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10" fillId="6" borderId="10" xfId="0" applyFont="1" applyFill="1" applyBorder="1" applyAlignment="1" applyProtection="1">
      <alignment horizontal="center" vertical="center"/>
      <protection locked="0"/>
    </xf>
    <xf numFmtId="0" fontId="110" fillId="14" borderId="10" xfId="0" applyFont="1" applyFill="1" applyBorder="1" applyAlignment="1">
      <alignment horizontal="center" vertical="center"/>
    </xf>
    <xf numFmtId="0" fontId="102" fillId="0" borderId="10"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0" fillId="0" borderId="35" xfId="0" applyBorder="1" applyAlignment="1">
      <alignment horizontal="center" vertical="center" wrapText="1"/>
    </xf>
    <xf numFmtId="0" fontId="0" fillId="0" borderId="40"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26" fillId="0" borderId="36" xfId="0" applyFont="1" applyFill="1" applyBorder="1" applyAlignment="1" applyProtection="1">
      <alignment horizontal="left" vertical="center" wrapText="1"/>
      <protection locked="0"/>
    </xf>
    <xf numFmtId="0" fontId="125"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26" fillId="2" borderId="10" xfId="0" applyFont="1" applyFill="1" applyBorder="1" applyAlignment="1">
      <alignment horizontal="right" vertical="center" wrapText="1"/>
    </xf>
    <xf numFmtId="0" fontId="125" fillId="2" borderId="36" xfId="0" applyFont="1" applyFill="1" applyBorder="1" applyAlignment="1">
      <alignment horizontal="right" vertical="center" wrapText="1"/>
    </xf>
    <xf numFmtId="0" fontId="125"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5" fillId="0" borderId="36" xfId="0" applyFont="1" applyFill="1" applyBorder="1" applyAlignment="1" applyProtection="1">
      <alignment vertical="center" wrapText="1"/>
      <protection locked="0"/>
    </xf>
    <xf numFmtId="0" fontId="125"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22650450"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0" t="s">
        <v>0</v>
      </c>
      <c r="B2" s="270"/>
      <c r="C2" s="270"/>
      <c r="D2" s="270"/>
      <c r="E2" s="270"/>
      <c r="F2" s="270"/>
      <c r="G2" s="270"/>
    </row>
    <row r="4" spans="1:7" ht="31.5" customHeight="1">
      <c r="A4" s="271"/>
      <c r="B4" s="271"/>
      <c r="C4" s="271"/>
      <c r="D4" s="271"/>
      <c r="E4" s="271"/>
      <c r="F4" s="271"/>
      <c r="G4" s="271"/>
    </row>
    <row r="5" spans="1:7" s="4" customFormat="1" ht="22.5" customHeight="1">
      <c r="A5" s="5"/>
      <c r="B5" s="6"/>
      <c r="C5" s="6"/>
      <c r="D5" s="6"/>
      <c r="E5" s="7" t="s">
        <v>1</v>
      </c>
      <c r="F5" s="272"/>
      <c r="G5" s="273"/>
    </row>
    <row r="6" spans="1:7" s="4" customFormat="1" ht="24.75" customHeight="1">
      <c r="A6" s="5"/>
      <c r="B6" s="6"/>
      <c r="C6" s="6"/>
      <c r="D6" s="6"/>
      <c r="E6" s="8" t="s">
        <v>2</v>
      </c>
      <c r="F6" s="274"/>
      <c r="G6" s="275"/>
    </row>
    <row r="7" spans="1:7" s="4" customFormat="1" ht="24.75" customHeight="1">
      <c r="A7" s="5"/>
      <c r="B7" s="6"/>
      <c r="C7" s="6"/>
      <c r="D7" s="6"/>
      <c r="E7" s="8" t="s">
        <v>3</v>
      </c>
      <c r="F7" s="274"/>
      <c r="G7" s="275"/>
    </row>
    <row r="8" spans="1:7" s="4" customFormat="1" ht="22.5" customHeight="1">
      <c r="A8" s="5"/>
      <c r="B8" s="5"/>
      <c r="C8" s="5"/>
      <c r="D8" s="5"/>
      <c r="E8" s="8" t="s">
        <v>4</v>
      </c>
      <c r="F8" s="274"/>
      <c r="G8" s="275"/>
    </row>
    <row r="9" spans="1:7" s="4" customFormat="1" ht="22.5" customHeight="1">
      <c r="A9" s="5"/>
      <c r="B9" s="5"/>
      <c r="C9" s="5"/>
      <c r="D9" s="5"/>
      <c r="E9" s="8" t="s">
        <v>5</v>
      </c>
      <c r="F9" s="278"/>
      <c r="G9" s="279"/>
    </row>
    <row r="10" spans="1:7" s="4" customFormat="1" ht="47.25" customHeight="1">
      <c r="A10" s="207" t="s">
        <v>153</v>
      </c>
      <c r="B10" s="280"/>
      <c r="C10" s="281"/>
      <c r="D10" s="281"/>
      <c r="E10" s="5"/>
      <c r="F10" s="5"/>
      <c r="G10" s="9"/>
    </row>
    <row r="12" spans="1:8" ht="409.5" customHeight="1">
      <c r="A12" s="266" t="s">
        <v>6</v>
      </c>
      <c r="B12" s="276" t="s">
        <v>231</v>
      </c>
      <c r="C12" s="277"/>
      <c r="D12" s="277"/>
      <c r="E12" s="277"/>
      <c r="F12" s="277"/>
      <c r="G12" s="277"/>
      <c r="H12" s="10"/>
    </row>
    <row r="13" spans="1:8" ht="50.25" customHeight="1">
      <c r="A13" s="266" t="s">
        <v>7</v>
      </c>
      <c r="B13" s="276" t="s">
        <v>232</v>
      </c>
      <c r="C13" s="277"/>
      <c r="D13" s="277"/>
      <c r="E13" s="277"/>
      <c r="F13" s="277"/>
      <c r="G13" s="277"/>
      <c r="H13" s="10"/>
    </row>
    <row r="14" spans="1:8" ht="136.5" customHeight="1">
      <c r="A14" s="266" t="s">
        <v>8</v>
      </c>
      <c r="B14" s="284" t="s">
        <v>233</v>
      </c>
      <c r="C14" s="285"/>
      <c r="D14" s="285"/>
      <c r="E14" s="285"/>
      <c r="F14" s="285"/>
      <c r="G14" s="285"/>
      <c r="H14" s="10"/>
    </row>
    <row r="15" spans="1:8" ht="174.75" customHeight="1">
      <c r="A15" s="266" t="s">
        <v>9</v>
      </c>
      <c r="B15" s="276" t="s">
        <v>234</v>
      </c>
      <c r="C15" s="277"/>
      <c r="D15" s="277"/>
      <c r="E15" s="277"/>
      <c r="F15" s="277"/>
      <c r="G15" s="277"/>
      <c r="H15" s="10"/>
    </row>
    <row r="16" spans="1:8" ht="50.25" customHeight="1">
      <c r="A16" s="266" t="s">
        <v>10</v>
      </c>
      <c r="B16" s="276" t="s">
        <v>235</v>
      </c>
      <c r="C16" s="277"/>
      <c r="D16" s="277"/>
      <c r="E16" s="277"/>
      <c r="F16" s="277"/>
      <c r="G16" s="277"/>
      <c r="H16" s="10"/>
    </row>
    <row r="17" spans="1:7" s="11" customFormat="1" ht="50.25" customHeight="1">
      <c r="A17" s="266" t="s">
        <v>11</v>
      </c>
      <c r="B17" s="276" t="s">
        <v>236</v>
      </c>
      <c r="C17" s="277"/>
      <c r="D17" s="277"/>
      <c r="E17" s="277"/>
      <c r="F17" s="277"/>
      <c r="G17" s="277"/>
    </row>
    <row r="18" spans="1:8" ht="50.25" customHeight="1">
      <c r="A18" s="266" t="s">
        <v>12</v>
      </c>
      <c r="B18" s="277" t="s">
        <v>237</v>
      </c>
      <c r="C18" s="277"/>
      <c r="D18" s="277"/>
      <c r="E18" s="277"/>
      <c r="F18" s="277"/>
      <c r="G18" s="277"/>
      <c r="H18" s="10"/>
    </row>
    <row r="19" spans="1:8" ht="75" customHeight="1">
      <c r="A19" s="266" t="s">
        <v>13</v>
      </c>
      <c r="B19" s="276" t="s">
        <v>238</v>
      </c>
      <c r="C19" s="277"/>
      <c r="D19" s="277"/>
      <c r="E19" s="277"/>
      <c r="F19" s="277"/>
      <c r="G19" s="277"/>
      <c r="H19" s="10"/>
    </row>
    <row r="20" spans="1:8" ht="19.5">
      <c r="A20" s="12"/>
      <c r="B20" s="13"/>
      <c r="C20" s="13"/>
      <c r="D20" s="13"/>
      <c r="E20" s="283"/>
      <c r="F20" s="283"/>
      <c r="G20" s="283"/>
      <c r="H20" s="10"/>
    </row>
    <row r="21" spans="1:8" ht="57" customHeight="1">
      <c r="A21" s="12"/>
      <c r="B21" s="282"/>
      <c r="C21" s="282"/>
      <c r="D21" s="282"/>
      <c r="E21" s="282"/>
      <c r="F21" s="282"/>
      <c r="G21" s="282"/>
      <c r="H21" s="14"/>
    </row>
  </sheetData>
  <sheetProtection sheet="1"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90" t="s">
        <v>14</v>
      </c>
      <c r="D1" s="290"/>
      <c r="E1" s="290"/>
      <c r="F1" s="290"/>
      <c r="G1" s="290"/>
      <c r="H1" s="290"/>
      <c r="I1" s="290"/>
      <c r="J1" s="46" t="s">
        <v>240</v>
      </c>
    </row>
    <row r="3" spans="3:10" ht="36.75" customHeight="1">
      <c r="C3" s="316" t="s">
        <v>154</v>
      </c>
      <c r="D3" s="318">
        <f>IF('様式A'!B10="","",'様式A'!B10)</f>
      </c>
      <c r="E3" s="319"/>
      <c r="F3" s="319"/>
      <c r="G3" s="16"/>
      <c r="H3" s="17" t="s">
        <v>15</v>
      </c>
      <c r="I3" s="297"/>
      <c r="J3" s="298"/>
    </row>
    <row r="4" spans="3:10" ht="36.75" customHeight="1">
      <c r="C4" s="317"/>
      <c r="D4" s="320"/>
      <c r="E4" s="320"/>
      <c r="F4" s="320"/>
      <c r="G4" s="16"/>
      <c r="H4" s="17" t="s">
        <v>16</v>
      </c>
      <c r="I4" s="299">
        <f>IF('様式A'!F6="","",'様式A'!F6)</f>
      </c>
      <c r="J4" s="300"/>
    </row>
    <row r="5" spans="3:10" ht="36.75" customHeight="1">
      <c r="C5" s="18" t="s">
        <v>17</v>
      </c>
      <c r="D5" s="19"/>
      <c r="E5" s="19"/>
      <c r="F5" s="19"/>
      <c r="G5" s="19"/>
      <c r="H5" s="17" t="s">
        <v>18</v>
      </c>
      <c r="I5" s="301">
        <f>IF('様式A'!F7="","",'様式A'!F7)</f>
      </c>
      <c r="J5" s="302"/>
    </row>
    <row r="6" spans="3:10" ht="36.75" customHeight="1">
      <c r="C6" s="321"/>
      <c r="D6" s="322"/>
      <c r="E6" s="322"/>
      <c r="F6" s="323"/>
      <c r="G6" s="19"/>
      <c r="H6" s="17" t="s">
        <v>19</v>
      </c>
      <c r="I6" s="301">
        <f>IF('様式A'!F8="","",'様式A'!F8)</f>
      </c>
      <c r="J6" s="302"/>
    </row>
    <row r="7" spans="3:10" ht="36.75" customHeight="1">
      <c r="C7" s="324"/>
      <c r="D7" s="325"/>
      <c r="E7" s="325"/>
      <c r="F7" s="326"/>
      <c r="G7" s="20"/>
      <c r="H7" s="208"/>
      <c r="I7" s="329"/>
      <c r="J7" s="330"/>
    </row>
    <row r="9" spans="1:10" ht="45">
      <c r="A9" s="202" t="s">
        <v>141</v>
      </c>
      <c r="C9" s="327" t="s">
        <v>20</v>
      </c>
      <c r="D9" s="302"/>
      <c r="E9" s="21" t="s">
        <v>23</v>
      </c>
      <c r="F9" s="21" t="s">
        <v>24</v>
      </c>
      <c r="G9" s="327" t="s">
        <v>21</v>
      </c>
      <c r="H9" s="328"/>
      <c r="I9" s="327" t="s">
        <v>22</v>
      </c>
      <c r="J9" s="302"/>
    </row>
    <row r="10" spans="3:10" ht="53.25" customHeight="1">
      <c r="C10" s="309" t="s">
        <v>157</v>
      </c>
      <c r="D10" s="310"/>
      <c r="E10" s="295"/>
      <c r="F10" s="240"/>
      <c r="G10" s="314" t="s">
        <v>25</v>
      </c>
      <c r="H10" s="240"/>
      <c r="I10" s="241"/>
      <c r="J10" s="242"/>
    </row>
    <row r="11" spans="3:10" ht="53.25" customHeight="1">
      <c r="C11" s="310"/>
      <c r="D11" s="310"/>
      <c r="E11" s="296"/>
      <c r="F11" s="240"/>
      <c r="G11" s="315"/>
      <c r="H11" s="240"/>
      <c r="I11" s="243"/>
      <c r="J11" s="244"/>
    </row>
    <row r="12" spans="3:10" ht="53.25" customHeight="1">
      <c r="C12" s="310"/>
      <c r="D12" s="310"/>
      <c r="E12" s="296"/>
      <c r="F12" s="240"/>
      <c r="G12" s="315"/>
      <c r="H12" s="240"/>
      <c r="I12" s="243"/>
      <c r="J12" s="244"/>
    </row>
    <row r="13" spans="3:10" ht="53.25" customHeight="1">
      <c r="C13" s="310"/>
      <c r="D13" s="310"/>
      <c r="E13" s="296"/>
      <c r="F13" s="240"/>
      <c r="G13" s="315"/>
      <c r="H13" s="240"/>
      <c r="I13" s="243"/>
      <c r="J13" s="244"/>
    </row>
    <row r="14" spans="3:10" ht="53.25" customHeight="1">
      <c r="C14" s="310"/>
      <c r="D14" s="310"/>
      <c r="E14" s="296"/>
      <c r="F14" s="240"/>
      <c r="G14" s="315"/>
      <c r="H14" s="240"/>
      <c r="I14" s="245"/>
      <c r="J14" s="244"/>
    </row>
    <row r="15" spans="1:10" ht="58.5" customHeight="1">
      <c r="A15" s="288">
        <f>IF(F15="",0,1)</f>
        <v>0</v>
      </c>
      <c r="C15" s="309" t="s">
        <v>26</v>
      </c>
      <c r="D15" s="310"/>
      <c r="E15" s="295"/>
      <c r="F15" s="295"/>
      <c r="G15" s="126" t="s">
        <v>214</v>
      </c>
      <c r="H15" s="22"/>
      <c r="I15" s="307">
        <f>IF(J15="","",VLOOKUP(J15,'使用不可_選択肢'!$A$3:$B$8,2,FALSE))</f>
      </c>
      <c r="J15" s="293">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288"/>
      <c r="C16" s="310"/>
      <c r="D16" s="310"/>
      <c r="E16" s="296"/>
      <c r="F16" s="311"/>
      <c r="G16" s="126" t="s">
        <v>215</v>
      </c>
      <c r="H16" s="22"/>
      <c r="I16" s="308"/>
      <c r="J16" s="312"/>
    </row>
    <row r="17" spans="1:10" ht="58.5" customHeight="1">
      <c r="A17" s="289"/>
      <c r="C17" s="310"/>
      <c r="D17" s="310"/>
      <c r="E17" s="296"/>
      <c r="F17" s="311"/>
      <c r="G17" s="126" t="s">
        <v>27</v>
      </c>
      <c r="H17" s="23"/>
      <c r="I17" s="308"/>
      <c r="J17" s="312"/>
    </row>
    <row r="18" spans="1:10" ht="88.5" customHeight="1">
      <c r="A18" s="289"/>
      <c r="C18" s="310"/>
      <c r="D18" s="310"/>
      <c r="E18" s="296"/>
      <c r="F18" s="311"/>
      <c r="G18" s="126" t="s">
        <v>28</v>
      </c>
      <c r="H18" s="22"/>
      <c r="I18" s="308"/>
      <c r="J18" s="313"/>
    </row>
    <row r="19" spans="1:10" ht="58.5" customHeight="1">
      <c r="A19" s="288">
        <f>IF(F19="",A15,IF(ISNA(VLOOKUP($F19,$F$15:$GI18,4,FALSE)),1,0)+A15)</f>
        <v>0</v>
      </c>
      <c r="C19" s="310"/>
      <c r="D19" s="310"/>
      <c r="E19" s="296"/>
      <c r="F19" s="295"/>
      <c r="G19" s="126" t="s">
        <v>214</v>
      </c>
      <c r="H19" s="22"/>
      <c r="I19" s="307">
        <f>IF(J19="","",VLOOKUP(J19,'使用不可_選択肢'!$A$3:$B$8,2,FALSE))</f>
      </c>
      <c r="J19" s="293">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288"/>
      <c r="C20" s="310"/>
      <c r="D20" s="310"/>
      <c r="E20" s="296"/>
      <c r="F20" s="311"/>
      <c r="G20" s="126" t="s">
        <v>215</v>
      </c>
      <c r="H20" s="22"/>
      <c r="I20" s="308"/>
      <c r="J20" s="312"/>
    </row>
    <row r="21" spans="1:10" ht="58.5" customHeight="1">
      <c r="A21" s="289"/>
      <c r="C21" s="310"/>
      <c r="D21" s="310"/>
      <c r="E21" s="296"/>
      <c r="F21" s="311"/>
      <c r="G21" s="126" t="s">
        <v>27</v>
      </c>
      <c r="H21" s="23"/>
      <c r="I21" s="308"/>
      <c r="J21" s="312"/>
    </row>
    <row r="22" spans="1:10" ht="88.5" customHeight="1">
      <c r="A22" s="289"/>
      <c r="C22" s="310"/>
      <c r="D22" s="310"/>
      <c r="E22" s="296"/>
      <c r="F22" s="311"/>
      <c r="G22" s="126" t="s">
        <v>28</v>
      </c>
      <c r="H22" s="22"/>
      <c r="I22" s="308"/>
      <c r="J22" s="313"/>
    </row>
    <row r="23" spans="1:10" ht="58.5" customHeight="1">
      <c r="A23" s="288">
        <f>IF(F23="",A19,IF(ISNA(VLOOKUP($F23,$F$15:$I22,4,FALSE)),1,0)+A19)</f>
        <v>0</v>
      </c>
      <c r="C23" s="310"/>
      <c r="D23" s="310"/>
      <c r="E23" s="296"/>
      <c r="F23" s="295"/>
      <c r="G23" s="126" t="s">
        <v>214</v>
      </c>
      <c r="H23" s="22"/>
      <c r="I23" s="307">
        <f>IF(J23="","",VLOOKUP(J23,'使用不可_選択肢'!$A$3:$B$8,2,FALSE))</f>
      </c>
      <c r="J23" s="293">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288"/>
      <c r="C24" s="310"/>
      <c r="D24" s="310"/>
      <c r="E24" s="296"/>
      <c r="F24" s="311"/>
      <c r="G24" s="126" t="s">
        <v>215</v>
      </c>
      <c r="H24" s="22"/>
      <c r="I24" s="308"/>
      <c r="J24" s="312"/>
    </row>
    <row r="25" spans="1:10" ht="58.5" customHeight="1">
      <c r="A25" s="289"/>
      <c r="C25" s="310"/>
      <c r="D25" s="310"/>
      <c r="E25" s="296"/>
      <c r="F25" s="311"/>
      <c r="G25" s="126" t="s">
        <v>27</v>
      </c>
      <c r="H25" s="23"/>
      <c r="I25" s="308"/>
      <c r="J25" s="312"/>
    </row>
    <row r="26" spans="1:10" ht="88.5" customHeight="1">
      <c r="A26" s="289"/>
      <c r="C26" s="310"/>
      <c r="D26" s="310"/>
      <c r="E26" s="296"/>
      <c r="F26" s="311"/>
      <c r="G26" s="126" t="s">
        <v>28</v>
      </c>
      <c r="H26" s="22"/>
      <c r="I26" s="308"/>
      <c r="J26" s="313"/>
    </row>
    <row r="27" spans="1:10" ht="66" customHeight="1">
      <c r="A27" s="15">
        <f>IF(F27="",A23,IF(ISNA(VLOOKUP($F27,$F$15:$I26,4,FALSE)),1,0)+A23)</f>
        <v>0</v>
      </c>
      <c r="C27" s="309" t="s">
        <v>30</v>
      </c>
      <c r="D27" s="310"/>
      <c r="E27" s="295"/>
      <c r="F27" s="240"/>
      <c r="G27" s="126" t="s">
        <v>29</v>
      </c>
      <c r="H27" s="240"/>
      <c r="I27" s="239">
        <f>IF(J27="","",VLOOKUP(J27,基準選択肢B,2,FALSE))</f>
      </c>
      <c r="J27" s="238">
        <f>IF(F27="","","基準1")</f>
      </c>
    </row>
    <row r="28" spans="1:10" ht="66" customHeight="1">
      <c r="A28" s="15">
        <f>IF(F28="",A27,IF(ISNA(VLOOKUP($F28,$F$15:$I27,4,FALSE)),1,0)+A27)</f>
        <v>0</v>
      </c>
      <c r="C28" s="310"/>
      <c r="D28" s="310"/>
      <c r="E28" s="296"/>
      <c r="F28" s="240"/>
      <c r="G28" s="126" t="s">
        <v>29</v>
      </c>
      <c r="H28" s="240"/>
      <c r="I28" s="239">
        <f>IF(J28="","",VLOOKUP(J28,基準選択肢B,2,FALSE))</f>
      </c>
      <c r="J28" s="238">
        <f>IF(F28="","","基準1")</f>
      </c>
    </row>
    <row r="29" spans="1:10" ht="66" customHeight="1">
      <c r="A29" s="15">
        <f>IF(F29="",A28,IF(ISNA(VLOOKUP($F29,$F$15:$I28,4,FALSE)),1,0)+A28)</f>
        <v>0</v>
      </c>
      <c r="C29" s="310"/>
      <c r="D29" s="310"/>
      <c r="E29" s="296"/>
      <c r="F29" s="240"/>
      <c r="G29" s="126" t="s">
        <v>29</v>
      </c>
      <c r="H29" s="240"/>
      <c r="I29" s="239">
        <f>IF(J29="","",VLOOKUP(J29,基準選択肢B,2,FALSE))</f>
      </c>
      <c r="J29" s="238">
        <f>IF(F29="","","基準1")</f>
      </c>
    </row>
    <row r="30" spans="1:10" ht="43.5" customHeight="1">
      <c r="A30" s="286">
        <f>IF(F30="",A29,IF(ISNA(VLOOKUP($F30,$F$15:$I29,4,FALSE)),1,0)+A29)</f>
        <v>0</v>
      </c>
      <c r="C30" s="305" t="s">
        <v>155</v>
      </c>
      <c r="D30" s="306"/>
      <c r="E30" s="295"/>
      <c r="F30" s="295"/>
      <c r="G30" s="126" t="s">
        <v>31</v>
      </c>
      <c r="H30" s="240"/>
      <c r="I30" s="307">
        <f>IF(J30="","",VLOOKUP(J30,'使用不可_選択肢'!$A$3:$B$8,2,FALSE))</f>
      </c>
      <c r="J30" s="303">
        <f>IF(F30="","","基準1")</f>
      </c>
    </row>
    <row r="31" spans="1:10" ht="43.5" customHeight="1">
      <c r="A31" s="287"/>
      <c r="C31" s="306"/>
      <c r="D31" s="306"/>
      <c r="E31" s="296"/>
      <c r="F31" s="296"/>
      <c r="G31" s="126" t="s">
        <v>216</v>
      </c>
      <c r="H31" s="240"/>
      <c r="I31" s="308"/>
      <c r="J31" s="304"/>
    </row>
    <row r="32" spans="1:10" ht="43.5" customHeight="1">
      <c r="A32" s="286">
        <f>IF(F32="",A30,IF(ISNA(VLOOKUP($F32,$F$15:$I31,4,FALSE)),1,0)+A30)</f>
        <v>0</v>
      </c>
      <c r="C32" s="306"/>
      <c r="D32" s="306"/>
      <c r="E32" s="296"/>
      <c r="F32" s="295"/>
      <c r="G32" s="126" t="s">
        <v>31</v>
      </c>
      <c r="H32" s="240"/>
      <c r="I32" s="307">
        <f>IF(J32="","",VLOOKUP(J32,'使用不可_選択肢'!$A$3:$B$8,2,FALSE))</f>
      </c>
      <c r="J32" s="303">
        <f>IF(F32="","","基準1")</f>
      </c>
    </row>
    <row r="33" spans="1:10" ht="43.5" customHeight="1">
      <c r="A33" s="287"/>
      <c r="C33" s="306"/>
      <c r="D33" s="306"/>
      <c r="E33" s="296"/>
      <c r="F33" s="296"/>
      <c r="G33" s="126" t="s">
        <v>216</v>
      </c>
      <c r="H33" s="240"/>
      <c r="I33" s="308"/>
      <c r="J33" s="304"/>
    </row>
    <row r="34" spans="1:10" ht="43.5" customHeight="1">
      <c r="A34" s="286">
        <f>IF(F34="",A32,IF(ISNA(VLOOKUP($F34,$F$15:$I33,4,FALSE)),1,0)+A32)</f>
        <v>0</v>
      </c>
      <c r="C34" s="306"/>
      <c r="D34" s="306"/>
      <c r="E34" s="296"/>
      <c r="F34" s="295"/>
      <c r="G34" s="126" t="s">
        <v>31</v>
      </c>
      <c r="H34" s="240"/>
      <c r="I34" s="307">
        <f>IF(J34="","",VLOOKUP(J34,'使用不可_選択肢'!$A$3:$B$8,2,FALSE))</f>
      </c>
      <c r="J34" s="303">
        <f>IF(F34="","","基準1")</f>
      </c>
    </row>
    <row r="35" spans="1:10" ht="43.5" customHeight="1">
      <c r="A35" s="287"/>
      <c r="C35" s="306"/>
      <c r="D35" s="306"/>
      <c r="E35" s="296"/>
      <c r="F35" s="296"/>
      <c r="G35" s="126" t="s">
        <v>216</v>
      </c>
      <c r="H35" s="240"/>
      <c r="I35" s="308"/>
      <c r="J35" s="304"/>
    </row>
    <row r="36" spans="1:10" ht="51" customHeight="1">
      <c r="A36" s="286">
        <f>IF(F36="",A34,IF(ISNA(VLOOKUP($F36,$F$15:$I35,4,FALSE)),1,0)+A34)</f>
        <v>0</v>
      </c>
      <c r="C36" s="305" t="s">
        <v>213</v>
      </c>
      <c r="D36" s="306"/>
      <c r="E36" s="295"/>
      <c r="F36" s="295"/>
      <c r="G36" s="126" t="s">
        <v>217</v>
      </c>
      <c r="H36" s="240"/>
      <c r="I36" s="291">
        <f>IF(J36="","",VLOOKUP(J36,'使用不可_選択肢'!$A$3:$B$8,2,FALSE))</f>
      </c>
      <c r="J36" s="293">
        <f>IF(F36="","",IF(H37="データ管理又は統計・解析のみ関与あり","基準1と8",IF(H37="無し","基準1と8",IF(H37="データ管理又は統計・解析以外に関与あり","基準8を満たさない",""))))</f>
      </c>
    </row>
    <row r="37" spans="1:10" ht="86.25" customHeight="1">
      <c r="A37" s="287"/>
      <c r="C37" s="306"/>
      <c r="D37" s="306"/>
      <c r="E37" s="296"/>
      <c r="F37" s="296"/>
      <c r="G37" s="126" t="s">
        <v>218</v>
      </c>
      <c r="H37" s="240"/>
      <c r="I37" s="292"/>
      <c r="J37" s="294"/>
    </row>
    <row r="38" spans="1:10" ht="51" customHeight="1">
      <c r="A38" s="286">
        <f>IF(F38="",A36,IF(ISNA(VLOOKUP($F38,$F$15:$I37,4,FALSE)),1,0)+A36)</f>
        <v>0</v>
      </c>
      <c r="C38" s="306"/>
      <c r="D38" s="306"/>
      <c r="E38" s="296"/>
      <c r="F38" s="295"/>
      <c r="G38" s="126" t="s">
        <v>217</v>
      </c>
      <c r="H38" s="240"/>
      <c r="I38" s="291">
        <f>IF(J38="","",VLOOKUP(J38,'使用不可_選択肢'!$A$3:$B$8,2,FALSE))</f>
      </c>
      <c r="J38" s="293">
        <f>IF(F38="","",IF(H39="データ管理又は統計・解析のみ関与あり","基準1と8",IF(H39="無し","基準1と8",IF(H39="データ管理又は統計・解析以外に関与あり","基準8を満たさない",""))))</f>
      </c>
    </row>
    <row r="39" spans="1:10" ht="86.25" customHeight="1">
      <c r="A39" s="287"/>
      <c r="C39" s="306"/>
      <c r="D39" s="306"/>
      <c r="E39" s="296"/>
      <c r="F39" s="296"/>
      <c r="G39" s="126" t="s">
        <v>218</v>
      </c>
      <c r="H39" s="240"/>
      <c r="I39" s="292"/>
      <c r="J39" s="294"/>
    </row>
    <row r="40" spans="1:10" ht="51" customHeight="1">
      <c r="A40" s="286">
        <f>IF(F40="",A38,IF(ISNA(VLOOKUP($F40,$F$15:$I39,4,FALSE)),1,0)+A38)</f>
        <v>0</v>
      </c>
      <c r="C40" s="306"/>
      <c r="D40" s="306"/>
      <c r="E40" s="296"/>
      <c r="F40" s="295"/>
      <c r="G40" s="126" t="s">
        <v>217</v>
      </c>
      <c r="H40" s="240"/>
      <c r="I40" s="291">
        <f>IF(J40="","",VLOOKUP(J40,'使用不可_選択肢'!$A$3:$B$8,2,FALSE))</f>
      </c>
      <c r="J40" s="293">
        <f>IF(F40="","",IF(H41="データ管理又は統計・解析のみ関与あり","基準1と8",IF(H41="無し","基準1と8",IF(H41="データ管理又は統計・解析以外に関与あり","基準8を満たさない",""))))</f>
      </c>
    </row>
    <row r="41" spans="1:10" ht="86.25" customHeight="1">
      <c r="A41" s="287"/>
      <c r="C41" s="306"/>
      <c r="D41" s="306"/>
      <c r="E41" s="296"/>
      <c r="F41" s="296"/>
      <c r="G41" s="126" t="s">
        <v>218</v>
      </c>
      <c r="H41" s="240"/>
      <c r="I41" s="292"/>
      <c r="J41" s="294"/>
    </row>
  </sheetData>
  <sheetProtection sheet="1"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192</v>
      </c>
      <c r="G1" s="336"/>
      <c r="H1" s="336"/>
      <c r="I1" s="336"/>
      <c r="J1" s="336"/>
      <c r="K1" s="336"/>
      <c r="L1" s="336"/>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337" t="s">
        <v>70</v>
      </c>
      <c r="L4" s="338"/>
      <c r="M4" s="89"/>
      <c r="N4" s="50"/>
    </row>
    <row r="5" spans="1:14" ht="36.75" customHeight="1">
      <c r="A5" s="50"/>
      <c r="B5" s="50"/>
      <c r="C5" s="345" t="s">
        <v>154</v>
      </c>
      <c r="D5" s="347">
        <f>IF('様式A'!B10="","",'様式A'!B10)</f>
      </c>
      <c r="E5" s="348"/>
      <c r="F5" s="348"/>
      <c r="G5" s="348"/>
      <c r="H5" s="348"/>
      <c r="I5" s="348"/>
      <c r="J5" s="59"/>
      <c r="K5" s="337" t="s">
        <v>69</v>
      </c>
      <c r="L5" s="338"/>
      <c r="M5" s="87"/>
      <c r="N5" s="50"/>
    </row>
    <row r="6" spans="1:14" ht="36.75" customHeight="1">
      <c r="A6" s="50"/>
      <c r="B6" s="50"/>
      <c r="C6" s="346"/>
      <c r="D6" s="349"/>
      <c r="E6" s="349"/>
      <c r="F6" s="349"/>
      <c r="G6" s="349"/>
      <c r="H6" s="349"/>
      <c r="I6" s="349"/>
      <c r="J6" s="59"/>
      <c r="K6" s="337" t="s">
        <v>68</v>
      </c>
      <c r="L6" s="339"/>
      <c r="M6" s="87"/>
      <c r="N6" s="50"/>
    </row>
    <row r="7" spans="1:14" ht="36.75" customHeight="1">
      <c r="A7" s="50"/>
      <c r="B7" s="50"/>
      <c r="J7" s="60"/>
      <c r="K7" s="337" t="s">
        <v>230</v>
      </c>
      <c r="L7" s="339"/>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340" t="s">
        <v>18</v>
      </c>
      <c r="G9" s="302"/>
      <c r="H9" s="340" t="s">
        <v>19</v>
      </c>
      <c r="I9" s="341"/>
      <c r="J9" s="302"/>
      <c r="L9" s="80"/>
      <c r="M9" s="79" t="s">
        <v>67</v>
      </c>
      <c r="N9" s="77"/>
    </row>
    <row r="10" spans="1:14" ht="26.25" customHeight="1">
      <c r="A10" s="50"/>
      <c r="B10" s="50"/>
      <c r="C10" s="75"/>
      <c r="D10" s="75"/>
      <c r="E10" s="47"/>
      <c r="F10" s="331"/>
      <c r="G10" s="298"/>
      <c r="H10" s="331"/>
      <c r="I10" s="332"/>
      <c r="J10" s="298"/>
      <c r="L10" s="78"/>
      <c r="M10" s="333"/>
      <c r="N10" s="77"/>
    </row>
    <row r="11" spans="1:14" ht="26.25" customHeight="1">
      <c r="A11" s="50"/>
      <c r="B11" s="50"/>
      <c r="C11" s="75"/>
      <c r="D11" s="75"/>
      <c r="E11" s="47"/>
      <c r="F11" s="331"/>
      <c r="G11" s="298"/>
      <c r="H11" s="331"/>
      <c r="I11" s="332"/>
      <c r="J11" s="298"/>
      <c r="L11" s="78"/>
      <c r="M11" s="334"/>
      <c r="N11" s="77"/>
    </row>
    <row r="12" spans="1:14" ht="26.25" customHeight="1">
      <c r="A12" s="50"/>
      <c r="B12" s="50"/>
      <c r="C12" s="75"/>
      <c r="D12" s="75"/>
      <c r="E12" s="47"/>
      <c r="F12" s="331"/>
      <c r="G12" s="298"/>
      <c r="H12" s="331"/>
      <c r="I12" s="332"/>
      <c r="J12" s="298"/>
      <c r="L12" s="78"/>
      <c r="M12" s="334"/>
      <c r="N12" s="77"/>
    </row>
    <row r="13" spans="1:14" ht="26.25" customHeight="1">
      <c r="A13" s="50"/>
      <c r="B13" s="50"/>
      <c r="C13" s="75"/>
      <c r="D13" s="75"/>
      <c r="E13" s="47"/>
      <c r="F13" s="331"/>
      <c r="G13" s="298"/>
      <c r="H13" s="331"/>
      <c r="I13" s="332"/>
      <c r="J13" s="298"/>
      <c r="L13" s="78"/>
      <c r="M13" s="335"/>
      <c r="N13" s="77"/>
    </row>
    <row r="14" spans="1:14" ht="26.25" customHeight="1">
      <c r="A14" s="50"/>
      <c r="B14" s="50"/>
      <c r="C14" s="75"/>
      <c r="D14" s="75"/>
      <c r="E14" s="47"/>
      <c r="F14" s="331"/>
      <c r="G14" s="298"/>
      <c r="H14" s="331"/>
      <c r="I14" s="332"/>
      <c r="J14" s="298"/>
      <c r="L14" s="78"/>
      <c r="M14" s="74"/>
      <c r="N14" s="77"/>
    </row>
    <row r="15" spans="1:14" ht="26.25" customHeight="1">
      <c r="A15" s="50"/>
      <c r="B15" s="50"/>
      <c r="C15" s="75"/>
      <c r="D15" s="75"/>
      <c r="E15" s="47"/>
      <c r="F15" s="331"/>
      <c r="G15" s="298"/>
      <c r="H15" s="331"/>
      <c r="I15" s="332"/>
      <c r="J15" s="298"/>
      <c r="L15" s="78"/>
      <c r="M15" s="74"/>
      <c r="N15" s="77"/>
    </row>
    <row r="16" spans="1:14" ht="26.25" customHeight="1">
      <c r="A16" s="50"/>
      <c r="B16" s="50"/>
      <c r="C16" s="75"/>
      <c r="D16" s="75"/>
      <c r="E16" s="47"/>
      <c r="F16" s="331"/>
      <c r="G16" s="298"/>
      <c r="H16" s="331"/>
      <c r="I16" s="332"/>
      <c r="J16" s="298"/>
      <c r="L16" s="78"/>
      <c r="M16" s="74"/>
      <c r="N16" s="77"/>
    </row>
    <row r="17" spans="1:14" ht="26.25" customHeight="1">
      <c r="A17" s="50"/>
      <c r="B17" s="50"/>
      <c r="C17" s="75"/>
      <c r="D17" s="75"/>
      <c r="E17" s="47"/>
      <c r="F17" s="331"/>
      <c r="G17" s="298"/>
      <c r="H17" s="331"/>
      <c r="I17" s="332"/>
      <c r="J17" s="298"/>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54" t="s">
        <v>220</v>
      </c>
      <c r="D19" s="355"/>
      <c r="E19" s="356"/>
      <c r="F19" s="66" t="s">
        <v>63</v>
      </c>
      <c r="G19" s="342">
        <f>IF('様式B'!F10="","",'様式B'!F10)</f>
      </c>
      <c r="H19" s="342"/>
      <c r="I19" s="342"/>
      <c r="J19" s="350">
        <f>IF(G19="","","本研究対象薬剤・機器名："&amp;'様式B'!H10)</f>
      </c>
      <c r="K19" s="344"/>
      <c r="L19" s="344"/>
      <c r="M19" s="344"/>
      <c r="N19" s="50"/>
    </row>
    <row r="20" spans="1:14" ht="30.75" customHeight="1">
      <c r="A20" s="50"/>
      <c r="B20" s="50"/>
      <c r="C20" s="357"/>
      <c r="D20" s="358"/>
      <c r="E20" s="359"/>
      <c r="F20" s="66" t="s">
        <v>66</v>
      </c>
      <c r="G20" s="342">
        <f>IF('様式B'!F11="","",'様式B'!F11)</f>
      </c>
      <c r="H20" s="342"/>
      <c r="I20" s="342"/>
      <c r="J20" s="350">
        <f>IF(G20="","","本研究対象薬剤・機器名："&amp;'様式B'!H11)</f>
      </c>
      <c r="K20" s="344"/>
      <c r="L20" s="344"/>
      <c r="M20" s="344"/>
      <c r="N20" s="50"/>
    </row>
    <row r="21" spans="1:14" ht="30.75" customHeight="1">
      <c r="A21" s="50"/>
      <c r="B21" s="50"/>
      <c r="C21" s="357"/>
      <c r="D21" s="358"/>
      <c r="E21" s="359"/>
      <c r="F21" s="66" t="s">
        <v>65</v>
      </c>
      <c r="G21" s="342">
        <f>IF('様式B'!F12="","",'様式B'!F12)</f>
      </c>
      <c r="H21" s="342"/>
      <c r="I21" s="342"/>
      <c r="J21" s="350">
        <f>IF(G21="","","本研究対象薬剤・機器名："&amp;'様式B'!H12)</f>
      </c>
      <c r="K21" s="344"/>
      <c r="L21" s="344"/>
      <c r="M21" s="344"/>
      <c r="N21" s="50"/>
    </row>
    <row r="22" spans="1:14" ht="30.75" customHeight="1">
      <c r="A22" s="50"/>
      <c r="B22" s="50"/>
      <c r="C22" s="357"/>
      <c r="D22" s="358"/>
      <c r="E22" s="359"/>
      <c r="F22" s="66" t="s">
        <v>64</v>
      </c>
      <c r="G22" s="342">
        <f>IF('様式B'!F13="","",'様式B'!F13)</f>
      </c>
      <c r="H22" s="342"/>
      <c r="I22" s="342"/>
      <c r="J22" s="350">
        <f>IF(G22="","","本研究対象薬剤・機器名："&amp;'様式B'!H13)</f>
      </c>
      <c r="K22" s="344"/>
      <c r="L22" s="344"/>
      <c r="M22" s="344"/>
      <c r="N22" s="50"/>
    </row>
    <row r="23" spans="1:14" ht="30.75" customHeight="1">
      <c r="A23" s="50"/>
      <c r="B23" s="50"/>
      <c r="C23" s="357"/>
      <c r="D23" s="358"/>
      <c r="E23" s="359"/>
      <c r="F23" s="66" t="s">
        <v>74</v>
      </c>
      <c r="G23" s="342">
        <f>IF('様式B'!F14="","",'様式B'!F14)</f>
      </c>
      <c r="H23" s="342"/>
      <c r="I23" s="342"/>
      <c r="J23" s="350">
        <f>IF(G23="","","本研究対象薬剤・機器名："&amp;'様式B'!H14)</f>
      </c>
      <c r="K23" s="344"/>
      <c r="L23" s="344"/>
      <c r="M23" s="344"/>
      <c r="N23" s="50"/>
    </row>
    <row r="24" spans="1:14" ht="30.75" customHeight="1">
      <c r="A24" s="50"/>
      <c r="B24" s="50"/>
      <c r="C24" s="357"/>
      <c r="D24" s="358"/>
      <c r="E24" s="359"/>
      <c r="F24" s="66" t="s">
        <v>75</v>
      </c>
      <c r="G24" s="342"/>
      <c r="H24" s="342"/>
      <c r="I24" s="342"/>
      <c r="J24" s="350"/>
      <c r="K24" s="344"/>
      <c r="L24" s="344"/>
      <c r="M24" s="344"/>
      <c r="N24" s="50"/>
    </row>
    <row r="25" spans="1:14" ht="30.75" customHeight="1">
      <c r="A25" s="50"/>
      <c r="B25" s="50"/>
      <c r="C25" s="360"/>
      <c r="D25" s="361"/>
      <c r="E25" s="362"/>
      <c r="F25" s="66" t="s">
        <v>76</v>
      </c>
      <c r="G25" s="342"/>
      <c r="H25" s="342"/>
      <c r="I25" s="342"/>
      <c r="J25" s="343"/>
      <c r="K25" s="344"/>
      <c r="L25" s="344"/>
      <c r="M25" s="34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51" t="s">
        <v>77</v>
      </c>
      <c r="D27" s="351"/>
      <c r="E27" s="352"/>
      <c r="F27" s="353"/>
      <c r="G27" s="353"/>
      <c r="H27" s="353"/>
      <c r="I27" s="353"/>
      <c r="J27" s="59"/>
      <c r="K27" s="59"/>
      <c r="L27" s="59"/>
      <c r="M27" s="59"/>
      <c r="N27" s="50"/>
    </row>
    <row r="28" spans="1:14" ht="31.5" customHeight="1">
      <c r="A28" s="50"/>
      <c r="B28" s="50"/>
      <c r="C28" s="59"/>
      <c r="D28" s="63"/>
      <c r="E28" s="62" t="s">
        <v>168</v>
      </c>
      <c r="F28" s="246" t="s">
        <v>63</v>
      </c>
      <c r="G28" s="363">
        <f>IF(G19="","",G19)</f>
      </c>
      <c r="H28" s="364"/>
      <c r="I28" s="364"/>
      <c r="J28" s="364"/>
      <c r="K28" s="364"/>
      <c r="L28" s="364"/>
      <c r="M28" s="365"/>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6" t="s">
        <v>62</v>
      </c>
      <c r="D30" s="367"/>
      <c r="E30" s="367"/>
      <c r="F30" s="368"/>
      <c r="G30" s="375" t="s">
        <v>61</v>
      </c>
      <c r="H30" s="376"/>
      <c r="I30" s="377"/>
      <c r="J30" s="375" t="s">
        <v>79</v>
      </c>
      <c r="K30" s="376"/>
      <c r="L30" s="377"/>
      <c r="M30" s="375"/>
      <c r="N30" s="378"/>
    </row>
    <row r="31" spans="1:14" ht="21" customHeight="1">
      <c r="A31" s="50"/>
      <c r="B31" s="50"/>
      <c r="C31" s="369"/>
      <c r="D31" s="370"/>
      <c r="E31" s="370"/>
      <c r="F31" s="371"/>
      <c r="G31" s="366" t="s">
        <v>23</v>
      </c>
      <c r="H31" s="375" t="s">
        <v>60</v>
      </c>
      <c r="I31" s="377"/>
      <c r="J31" s="366" t="s">
        <v>23</v>
      </c>
      <c r="K31" s="375" t="s">
        <v>60</v>
      </c>
      <c r="L31" s="377"/>
      <c r="M31" s="375" t="s">
        <v>60</v>
      </c>
      <c r="N31" s="378"/>
    </row>
    <row r="32" spans="1:14" ht="52.5" customHeight="1">
      <c r="A32" s="50"/>
      <c r="B32" s="50"/>
      <c r="C32" s="372"/>
      <c r="D32" s="373"/>
      <c r="E32" s="373"/>
      <c r="F32" s="374"/>
      <c r="G32" s="379"/>
      <c r="H32" s="375" t="s">
        <v>59</v>
      </c>
      <c r="I32" s="377"/>
      <c r="J32" s="379"/>
      <c r="K32" s="375" t="s">
        <v>59</v>
      </c>
      <c r="L32" s="377"/>
      <c r="M32" s="375" t="s">
        <v>58</v>
      </c>
      <c r="N32" s="378"/>
    </row>
    <row r="33" spans="1:14" ht="54" customHeight="1">
      <c r="A33" s="50"/>
      <c r="B33" s="50"/>
      <c r="C33" s="380" t="s">
        <v>177</v>
      </c>
      <c r="D33" s="381"/>
      <c r="E33" s="382"/>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83" t="s">
        <v>159</v>
      </c>
      <c r="D34" s="384"/>
      <c r="E34" s="384"/>
      <c r="F34" s="387" t="s">
        <v>52</v>
      </c>
      <c r="G34" s="389"/>
      <c r="H34" s="249" t="s">
        <v>57</v>
      </c>
      <c r="I34" s="97"/>
      <c r="J34" s="389"/>
      <c r="K34" s="249" t="s">
        <v>57</v>
      </c>
      <c r="L34" s="97"/>
      <c r="M34" s="391">
        <f>IF(N34="","",VLOOKUP(N34,基準選択肢C,2,FALSE))</f>
      </c>
      <c r="N34" s="391">
        <f>IF(AND($G34="はい",$I35="有"),"基準1と4と5",IF(AND($J34="はい",$L35="有"),"基準1と4と5",IF($G34="はい","基準1",IF($J34="はい","基準1",""))))</f>
      </c>
    </row>
    <row r="35" spans="1:14" ht="48.75" customHeight="1">
      <c r="A35" s="50"/>
      <c r="B35" s="50"/>
      <c r="C35" s="385"/>
      <c r="D35" s="386"/>
      <c r="E35" s="386"/>
      <c r="F35" s="388"/>
      <c r="G35" s="390"/>
      <c r="H35" s="57" t="s">
        <v>56</v>
      </c>
      <c r="I35" s="55"/>
      <c r="J35" s="390"/>
      <c r="K35" s="57" t="s">
        <v>56</v>
      </c>
      <c r="L35" s="55"/>
      <c r="M35" s="313"/>
      <c r="N35" s="313"/>
    </row>
    <row r="36" spans="1:14" ht="60" customHeight="1">
      <c r="A36" s="50"/>
      <c r="B36" s="50"/>
      <c r="C36" s="392" t="s">
        <v>171</v>
      </c>
      <c r="D36" s="393"/>
      <c r="E36" s="394"/>
      <c r="F36" s="387" t="s">
        <v>52</v>
      </c>
      <c r="G36" s="401"/>
      <c r="H36" s="54" t="s">
        <v>55</v>
      </c>
      <c r="I36" s="55"/>
      <c r="J36" s="401"/>
      <c r="K36" s="54" t="s">
        <v>55</v>
      </c>
      <c r="L36" s="55"/>
      <c r="M36" s="391">
        <f>IF(N36="","",VLOOKUP(N36,基準選択肢C,2,FALSE))</f>
      </c>
      <c r="N36" s="391">
        <f>IF(OR(I37&gt;=2500000,L37&gt;=2500000),"基準1と4と5",IF(OR(I37&gt;=1000000,L37&gt;=1000000),"基準1",""))</f>
      </c>
    </row>
    <row r="37" spans="1:14" ht="54" customHeight="1">
      <c r="A37" s="50"/>
      <c r="B37" s="50"/>
      <c r="C37" s="395"/>
      <c r="D37" s="396"/>
      <c r="E37" s="397"/>
      <c r="F37" s="388"/>
      <c r="G37" s="390"/>
      <c r="H37" s="57" t="s">
        <v>54</v>
      </c>
      <c r="I37" s="58"/>
      <c r="J37" s="390"/>
      <c r="K37" s="57" t="s">
        <v>54</v>
      </c>
      <c r="L37" s="58"/>
      <c r="M37" s="313"/>
      <c r="N37" s="313"/>
    </row>
    <row r="38" spans="1:14" ht="60" customHeight="1">
      <c r="A38" s="50"/>
      <c r="B38" s="50"/>
      <c r="C38" s="395"/>
      <c r="D38" s="396"/>
      <c r="E38" s="397"/>
      <c r="F38" s="387" t="s">
        <v>51</v>
      </c>
      <c r="G38" s="401"/>
      <c r="H38" s="54" t="s">
        <v>55</v>
      </c>
      <c r="I38" s="55"/>
      <c r="J38" s="401"/>
      <c r="K38" s="54" t="s">
        <v>55</v>
      </c>
      <c r="L38" s="55"/>
      <c r="M38" s="391">
        <f>IF(N38="","",VLOOKUP(N38,基準選択肢C,2,FALSE))</f>
      </c>
      <c r="N38" s="391">
        <f>IF(OR(I39&gt;=2500000,L39&gt;=2500000),"基準1と6",IF(OR(I39&gt;=1000000,L39&gt;=1000000),"基準1",""))</f>
      </c>
    </row>
    <row r="39" spans="1:14" ht="54" customHeight="1">
      <c r="A39" s="50"/>
      <c r="B39" s="50"/>
      <c r="C39" s="398"/>
      <c r="D39" s="399"/>
      <c r="E39" s="400"/>
      <c r="F39" s="388"/>
      <c r="G39" s="390"/>
      <c r="H39" s="57" t="s">
        <v>54</v>
      </c>
      <c r="I39" s="58"/>
      <c r="J39" s="390"/>
      <c r="K39" s="57" t="s">
        <v>54</v>
      </c>
      <c r="L39" s="58"/>
      <c r="M39" s="313"/>
      <c r="N39" s="313"/>
    </row>
    <row r="40" spans="1:14" ht="73.5" customHeight="1">
      <c r="A40" s="50"/>
      <c r="B40" s="50"/>
      <c r="C40" s="402" t="s">
        <v>179</v>
      </c>
      <c r="D40" s="393"/>
      <c r="E40" s="394"/>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98"/>
      <c r="D41" s="399"/>
      <c r="E41" s="400"/>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92" t="s">
        <v>162</v>
      </c>
      <c r="D42" s="403"/>
      <c r="E42" s="404"/>
      <c r="F42" s="387" t="s">
        <v>52</v>
      </c>
      <c r="G42" s="401"/>
      <c r="H42" s="57" t="s">
        <v>228</v>
      </c>
      <c r="I42" s="55"/>
      <c r="J42" s="401"/>
      <c r="K42" s="57" t="s">
        <v>228</v>
      </c>
      <c r="L42" s="55"/>
      <c r="M42" s="391">
        <f>IF(N42="","",VLOOKUP(N42,基準選択肢C,2,FALSE))</f>
      </c>
      <c r="N42" s="391">
        <f>IF(AND(G42="はい",I42="はい"),"基準1と4と5",IF(AND(J42="はい",L42="はい"),"基準1と4と5",IF(AND(G42="はい",I42="いいえ"),"基準1",IF(AND(J42="はい",L42="いいえ"),"基準1",""))))</f>
      </c>
    </row>
    <row r="43" spans="1:14" ht="79.5" customHeight="1">
      <c r="A43" s="50"/>
      <c r="B43" s="50"/>
      <c r="C43" s="405"/>
      <c r="D43" s="406"/>
      <c r="E43" s="407"/>
      <c r="F43" s="411"/>
      <c r="G43" s="412"/>
      <c r="H43" s="57" t="s">
        <v>81</v>
      </c>
      <c r="I43" s="55"/>
      <c r="J43" s="412"/>
      <c r="K43" s="57" t="s">
        <v>81</v>
      </c>
      <c r="L43" s="55"/>
      <c r="M43" s="313"/>
      <c r="N43" s="313"/>
    </row>
    <row r="44" spans="1:14" ht="62.25" customHeight="1">
      <c r="A44" s="50"/>
      <c r="B44" s="50"/>
      <c r="C44" s="405"/>
      <c r="D44" s="406"/>
      <c r="E44" s="407"/>
      <c r="F44" s="387" t="s">
        <v>51</v>
      </c>
      <c r="G44" s="401"/>
      <c r="H44" s="57" t="s">
        <v>228</v>
      </c>
      <c r="I44" s="55"/>
      <c r="J44" s="401"/>
      <c r="K44" s="57" t="s">
        <v>228</v>
      </c>
      <c r="L44" s="55"/>
      <c r="M44" s="391">
        <f>IF(N44="","",VLOOKUP(N44,基準選択肢C,2,FALSE))</f>
      </c>
      <c r="N44" s="391">
        <f>IF(AND(G44="はい",I44="はい"),"基準1と6",IF(AND(J44="はい",L44="はい"),"基準1と6",IF(AND(G44="はい",I44="いいえ"),"基準1",IF(AND(J44="はい",L44="いいえ"),"基準1",""))))</f>
      </c>
    </row>
    <row r="45" spans="1:14" ht="79.5" customHeight="1">
      <c r="A45" s="50"/>
      <c r="B45" s="50"/>
      <c r="C45" s="408"/>
      <c r="D45" s="409"/>
      <c r="E45" s="410"/>
      <c r="F45" s="411"/>
      <c r="G45" s="412"/>
      <c r="H45" s="57" t="s">
        <v>81</v>
      </c>
      <c r="I45" s="55"/>
      <c r="J45" s="412"/>
      <c r="K45" s="57" t="s">
        <v>81</v>
      </c>
      <c r="L45" s="55"/>
      <c r="M45" s="313"/>
      <c r="N45" s="313"/>
    </row>
    <row r="46" spans="1:14" ht="60" customHeight="1">
      <c r="A46" s="50"/>
      <c r="B46" s="50"/>
      <c r="C46" s="354" t="s">
        <v>163</v>
      </c>
      <c r="D46" s="416"/>
      <c r="E46" s="416"/>
      <c r="F46" s="387" t="s">
        <v>52</v>
      </c>
      <c r="G46" s="414"/>
      <c r="H46" s="99" t="s">
        <v>229</v>
      </c>
      <c r="I46" s="55"/>
      <c r="J46" s="414"/>
      <c r="K46" s="99" t="s">
        <v>229</v>
      </c>
      <c r="L46" s="55"/>
      <c r="M46" s="391">
        <f>IF(N46="","",VLOOKUP(N46,基準選択肢C,2))</f>
      </c>
      <c r="N46" s="391">
        <f>IF(AND(G46="はい",I46="はい"),"基準1と4と5",IF(AND(J46="はい",L46="はい"),"基準1と4と5",IF(AND(G46="はい",I46="いいえ"),"基準1",IF(AND(J46="はい",L46="いいえ"),"基準1",""))))</f>
      </c>
    </row>
    <row r="47" spans="1:14" ht="79.5" customHeight="1">
      <c r="A47" s="50"/>
      <c r="B47" s="50"/>
      <c r="C47" s="417"/>
      <c r="D47" s="418"/>
      <c r="E47" s="418"/>
      <c r="F47" s="413"/>
      <c r="G47" s="415"/>
      <c r="H47" s="99" t="s">
        <v>82</v>
      </c>
      <c r="I47" s="55"/>
      <c r="J47" s="415"/>
      <c r="K47" s="99" t="s">
        <v>82</v>
      </c>
      <c r="L47" s="55"/>
      <c r="M47" s="313"/>
      <c r="N47" s="313"/>
    </row>
    <row r="48" spans="1:14" ht="60" customHeight="1">
      <c r="A48" s="50"/>
      <c r="B48" s="50"/>
      <c r="C48" s="417"/>
      <c r="D48" s="418"/>
      <c r="E48" s="418"/>
      <c r="F48" s="387" t="s">
        <v>51</v>
      </c>
      <c r="G48" s="401"/>
      <c r="H48" s="57" t="s">
        <v>229</v>
      </c>
      <c r="I48" s="55"/>
      <c r="J48" s="401"/>
      <c r="K48" s="57" t="s">
        <v>229</v>
      </c>
      <c r="L48" s="55"/>
      <c r="M48" s="391">
        <f>IF(N48="","",VLOOKUP(N48,基準選択肢C,2))</f>
      </c>
      <c r="N48" s="391">
        <f>IF(AND(G48="はい",I48="はい"),"基準1と6",IF(AND(J48="はい",L48="はい"),"基準1と6",IF(AND(G48="はい",I48="いいえ"),"基準1",IF(AND(J48="はい",L48="いいえ"),"基準1",""))))</f>
      </c>
    </row>
    <row r="49" spans="1:14" ht="79.5" customHeight="1">
      <c r="A49" s="50"/>
      <c r="B49" s="50"/>
      <c r="C49" s="419"/>
      <c r="D49" s="420"/>
      <c r="E49" s="420"/>
      <c r="F49" s="413"/>
      <c r="G49" s="415"/>
      <c r="H49" s="57" t="s">
        <v>82</v>
      </c>
      <c r="I49" s="55"/>
      <c r="J49" s="415"/>
      <c r="K49" s="57" t="s">
        <v>82</v>
      </c>
      <c r="L49" s="55"/>
      <c r="M49" s="313"/>
      <c r="N49" s="313"/>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63">
        <f>IF(G20="","",G20)</f>
      </c>
      <c r="H51" s="364"/>
      <c r="I51" s="364"/>
      <c r="J51" s="364"/>
      <c r="K51" s="364"/>
      <c r="L51" s="364"/>
      <c r="M51" s="365"/>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6" t="s">
        <v>62</v>
      </c>
      <c r="D53" s="367"/>
      <c r="E53" s="367"/>
      <c r="F53" s="368"/>
      <c r="G53" s="375" t="s">
        <v>61</v>
      </c>
      <c r="H53" s="376"/>
      <c r="I53" s="377"/>
      <c r="J53" s="375" t="s">
        <v>79</v>
      </c>
      <c r="K53" s="376"/>
      <c r="L53" s="377"/>
      <c r="M53" s="375"/>
      <c r="N53" s="378"/>
    </row>
    <row r="54" spans="1:14" ht="21" customHeight="1">
      <c r="A54" s="50"/>
      <c r="B54" s="50"/>
      <c r="C54" s="369"/>
      <c r="D54" s="370"/>
      <c r="E54" s="370"/>
      <c r="F54" s="371"/>
      <c r="G54" s="366" t="s">
        <v>23</v>
      </c>
      <c r="H54" s="375" t="s">
        <v>60</v>
      </c>
      <c r="I54" s="377"/>
      <c r="J54" s="366" t="s">
        <v>23</v>
      </c>
      <c r="K54" s="375" t="s">
        <v>60</v>
      </c>
      <c r="L54" s="377"/>
      <c r="M54" s="375" t="s">
        <v>60</v>
      </c>
      <c r="N54" s="378"/>
    </row>
    <row r="55" spans="1:14" ht="52.5" customHeight="1">
      <c r="A55" s="50"/>
      <c r="B55" s="50"/>
      <c r="C55" s="372"/>
      <c r="D55" s="373"/>
      <c r="E55" s="373"/>
      <c r="F55" s="374"/>
      <c r="G55" s="379"/>
      <c r="H55" s="375" t="s">
        <v>59</v>
      </c>
      <c r="I55" s="377"/>
      <c r="J55" s="379"/>
      <c r="K55" s="375" t="s">
        <v>59</v>
      </c>
      <c r="L55" s="377"/>
      <c r="M55" s="375" t="s">
        <v>58</v>
      </c>
      <c r="N55" s="378"/>
    </row>
    <row r="56" spans="1:14" ht="54" customHeight="1">
      <c r="A56" s="50"/>
      <c r="B56" s="50"/>
      <c r="C56" s="380" t="s">
        <v>80</v>
      </c>
      <c r="D56" s="381"/>
      <c r="E56" s="382"/>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83" t="s">
        <v>159</v>
      </c>
      <c r="D57" s="384"/>
      <c r="E57" s="384"/>
      <c r="F57" s="387" t="s">
        <v>52</v>
      </c>
      <c r="G57" s="389"/>
      <c r="H57" s="249" t="s">
        <v>57</v>
      </c>
      <c r="I57" s="97"/>
      <c r="J57" s="389"/>
      <c r="K57" s="249" t="s">
        <v>57</v>
      </c>
      <c r="L57" s="97"/>
      <c r="M57" s="391">
        <f>IF(N57="","",VLOOKUP(N57,基準選択肢C,2,FALSE))</f>
      </c>
      <c r="N57" s="391">
        <f>IF(AND($G57="はい",$I58="有"),"基準1と4と5",IF(AND($J57="はい",$L58="有"),"基準1と4と5",IF($G57="はい","基準1",IF($J57="はい","基準1",""))))</f>
      </c>
    </row>
    <row r="58" spans="1:14" ht="48.75" customHeight="1">
      <c r="A58" s="50"/>
      <c r="B58" s="50"/>
      <c r="C58" s="385"/>
      <c r="D58" s="386"/>
      <c r="E58" s="386"/>
      <c r="F58" s="388"/>
      <c r="G58" s="390"/>
      <c r="H58" s="57" t="s">
        <v>56</v>
      </c>
      <c r="I58" s="55"/>
      <c r="J58" s="390"/>
      <c r="K58" s="57" t="s">
        <v>56</v>
      </c>
      <c r="L58" s="55"/>
      <c r="M58" s="313"/>
      <c r="N58" s="313"/>
    </row>
    <row r="59" spans="1:14" ht="60" customHeight="1">
      <c r="A59" s="50"/>
      <c r="B59" s="50"/>
      <c r="C59" s="392" t="s">
        <v>160</v>
      </c>
      <c r="D59" s="393"/>
      <c r="E59" s="394"/>
      <c r="F59" s="387" t="s">
        <v>52</v>
      </c>
      <c r="G59" s="401"/>
      <c r="H59" s="54" t="s">
        <v>55</v>
      </c>
      <c r="I59" s="55"/>
      <c r="J59" s="401"/>
      <c r="K59" s="54" t="s">
        <v>55</v>
      </c>
      <c r="L59" s="55"/>
      <c r="M59" s="391">
        <f>IF(N59="","",VLOOKUP(N59,基準選択肢C,2,FALSE))</f>
      </c>
      <c r="N59" s="391">
        <f>IF(OR(I60&gt;=2500000,L60&gt;=2500000),"基準1と4と5",IF(OR(I60&gt;=1000000,L60&gt;=1000000),"基準1",""))</f>
      </c>
    </row>
    <row r="60" spans="1:14" ht="54" customHeight="1">
      <c r="A60" s="50"/>
      <c r="B60" s="50"/>
      <c r="C60" s="395"/>
      <c r="D60" s="396"/>
      <c r="E60" s="397"/>
      <c r="F60" s="388"/>
      <c r="G60" s="390"/>
      <c r="H60" s="57" t="s">
        <v>54</v>
      </c>
      <c r="I60" s="58"/>
      <c r="J60" s="390"/>
      <c r="K60" s="57" t="s">
        <v>54</v>
      </c>
      <c r="L60" s="58"/>
      <c r="M60" s="313"/>
      <c r="N60" s="313"/>
    </row>
    <row r="61" spans="1:14" ht="60" customHeight="1">
      <c r="A61" s="50"/>
      <c r="B61" s="50"/>
      <c r="C61" s="395"/>
      <c r="D61" s="396"/>
      <c r="E61" s="397"/>
      <c r="F61" s="387" t="s">
        <v>51</v>
      </c>
      <c r="G61" s="401"/>
      <c r="H61" s="54" t="s">
        <v>55</v>
      </c>
      <c r="I61" s="55"/>
      <c r="J61" s="401"/>
      <c r="K61" s="54" t="s">
        <v>55</v>
      </c>
      <c r="L61" s="55"/>
      <c r="M61" s="391">
        <f>IF(N61="","",VLOOKUP(N61,基準選択肢C,2,FALSE))</f>
      </c>
      <c r="N61" s="391">
        <f>IF(OR(I62&gt;=2500000,L62&gt;=2500000),"基準1と6",IF(OR(I62&gt;=1000000,L62&gt;=1000000),"基準1",""))</f>
      </c>
    </row>
    <row r="62" spans="1:14" ht="54" customHeight="1">
      <c r="A62" s="50"/>
      <c r="B62" s="50"/>
      <c r="C62" s="398"/>
      <c r="D62" s="399"/>
      <c r="E62" s="400"/>
      <c r="F62" s="388"/>
      <c r="G62" s="390"/>
      <c r="H62" s="57" t="s">
        <v>54</v>
      </c>
      <c r="I62" s="58"/>
      <c r="J62" s="390"/>
      <c r="K62" s="57" t="s">
        <v>54</v>
      </c>
      <c r="L62" s="58"/>
      <c r="M62" s="313"/>
      <c r="N62" s="313"/>
    </row>
    <row r="63" spans="1:14" ht="73.5" customHeight="1">
      <c r="A63" s="50"/>
      <c r="B63" s="50"/>
      <c r="C63" s="402" t="s">
        <v>161</v>
      </c>
      <c r="D63" s="393"/>
      <c r="E63" s="394"/>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98"/>
      <c r="D64" s="399"/>
      <c r="E64" s="400"/>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92" t="s">
        <v>162</v>
      </c>
      <c r="D65" s="403"/>
      <c r="E65" s="404"/>
      <c r="F65" s="387" t="s">
        <v>52</v>
      </c>
      <c r="G65" s="401"/>
      <c r="H65" s="57" t="s">
        <v>228</v>
      </c>
      <c r="I65" s="55"/>
      <c r="J65" s="401"/>
      <c r="K65" s="57" t="s">
        <v>228</v>
      </c>
      <c r="L65" s="55"/>
      <c r="M65" s="391">
        <f>IF(N65="","",VLOOKUP(N65,基準選択肢C,2,FALSE))</f>
      </c>
      <c r="N65" s="391">
        <f>IF(AND(G65="はい",I65="はい"),"基準1と4と5",IF(AND(J65="はい",L65="はい"),"基準1と4と5",IF(AND(G65="はい",I65="いいえ"),"基準1",IF(AND(J65="はい",L65="いいえ"),"基準1",""))))</f>
      </c>
    </row>
    <row r="66" spans="1:14" ht="79.5" customHeight="1">
      <c r="A66" s="50"/>
      <c r="B66" s="50"/>
      <c r="C66" s="405"/>
      <c r="D66" s="406"/>
      <c r="E66" s="407"/>
      <c r="F66" s="421"/>
      <c r="G66" s="412"/>
      <c r="H66" s="57" t="s">
        <v>81</v>
      </c>
      <c r="I66" s="55"/>
      <c r="J66" s="412"/>
      <c r="K66" s="57" t="s">
        <v>81</v>
      </c>
      <c r="L66" s="55"/>
      <c r="M66" s="313"/>
      <c r="N66" s="313"/>
    </row>
    <row r="67" spans="1:14" ht="62.25" customHeight="1">
      <c r="A67" s="50"/>
      <c r="B67" s="50"/>
      <c r="C67" s="405"/>
      <c r="D67" s="406"/>
      <c r="E67" s="407"/>
      <c r="F67" s="387" t="s">
        <v>51</v>
      </c>
      <c r="G67" s="401"/>
      <c r="H67" s="57" t="s">
        <v>228</v>
      </c>
      <c r="I67" s="55"/>
      <c r="J67" s="401"/>
      <c r="K67" s="57" t="s">
        <v>228</v>
      </c>
      <c r="L67" s="55"/>
      <c r="M67" s="391">
        <f>IF(N67="","",VLOOKUP(N67,基準選択肢C,2,FALSE))</f>
      </c>
      <c r="N67" s="391">
        <f>IF(AND(G67="はい",I67="はい"),"基準1と6",IF(AND(J67="はい",L67="はい"),"基準1と6",IF(AND(G67="はい",I67="いいえ"),"基準1",IF(AND(J67="はい",L67="いいえ"),"基準1",""))))</f>
      </c>
    </row>
    <row r="68" spans="1:14" ht="79.5" customHeight="1">
      <c r="A68" s="50"/>
      <c r="B68" s="50"/>
      <c r="C68" s="408"/>
      <c r="D68" s="409"/>
      <c r="E68" s="410"/>
      <c r="F68" s="421"/>
      <c r="G68" s="412"/>
      <c r="H68" s="57" t="s">
        <v>81</v>
      </c>
      <c r="I68" s="55"/>
      <c r="J68" s="412"/>
      <c r="K68" s="57" t="s">
        <v>81</v>
      </c>
      <c r="L68" s="55"/>
      <c r="M68" s="313"/>
      <c r="N68" s="313"/>
    </row>
    <row r="69" spans="1:14" ht="60" customHeight="1">
      <c r="A69" s="50"/>
      <c r="B69" s="50"/>
      <c r="C69" s="354" t="s">
        <v>163</v>
      </c>
      <c r="D69" s="416"/>
      <c r="E69" s="416"/>
      <c r="F69" s="387" t="s">
        <v>52</v>
      </c>
      <c r="G69" s="414"/>
      <c r="H69" s="99" t="s">
        <v>229</v>
      </c>
      <c r="I69" s="55"/>
      <c r="J69" s="414"/>
      <c r="K69" s="99" t="s">
        <v>229</v>
      </c>
      <c r="L69" s="55"/>
      <c r="M69" s="391">
        <f>IF(N69="","",VLOOKUP(N69,基準選択肢C,2))</f>
      </c>
      <c r="N69" s="391">
        <f>IF(AND(G69="はい",I69="はい"),"基準1と4と5",IF(AND(J69="はい",L69="はい"),"基準1と4と5",IF(AND(G69="はい",I69="いいえ"),"基準1",IF(AND(J69="はい",L69="いいえ"),"基準1",""))))</f>
      </c>
    </row>
    <row r="70" spans="1:14" ht="79.5" customHeight="1">
      <c r="A70" s="50"/>
      <c r="B70" s="50"/>
      <c r="C70" s="417"/>
      <c r="D70" s="418"/>
      <c r="E70" s="418"/>
      <c r="F70" s="313"/>
      <c r="G70" s="415"/>
      <c r="H70" s="99" t="s">
        <v>82</v>
      </c>
      <c r="I70" s="55"/>
      <c r="J70" s="415"/>
      <c r="K70" s="99" t="s">
        <v>82</v>
      </c>
      <c r="L70" s="55"/>
      <c r="M70" s="313"/>
      <c r="N70" s="313"/>
    </row>
    <row r="71" spans="1:14" ht="60" customHeight="1">
      <c r="A71" s="50"/>
      <c r="B71" s="50"/>
      <c r="C71" s="417"/>
      <c r="D71" s="418"/>
      <c r="E71" s="418"/>
      <c r="F71" s="387" t="s">
        <v>51</v>
      </c>
      <c r="G71" s="401"/>
      <c r="H71" s="57" t="s">
        <v>229</v>
      </c>
      <c r="I71" s="55"/>
      <c r="J71" s="401"/>
      <c r="K71" s="57" t="s">
        <v>229</v>
      </c>
      <c r="L71" s="55"/>
      <c r="M71" s="391">
        <f>IF(N71="","",VLOOKUP(N71,基準選択肢C,2))</f>
      </c>
      <c r="N71" s="391">
        <f>IF(AND(G71="はい",I71="はい"),"基準1と6",IF(AND(J71="はい",L71="はい"),"基準1と6",IF(AND(G71="はい",I71="いいえ"),"基準1",IF(AND(J71="はい",L71="いいえ"),"基準1",""))))</f>
      </c>
    </row>
    <row r="72" spans="1:14" ht="79.5" customHeight="1">
      <c r="A72" s="50"/>
      <c r="B72" s="50"/>
      <c r="C72" s="419"/>
      <c r="D72" s="420"/>
      <c r="E72" s="420"/>
      <c r="F72" s="313"/>
      <c r="G72" s="415"/>
      <c r="H72" s="57" t="s">
        <v>82</v>
      </c>
      <c r="I72" s="55"/>
      <c r="J72" s="415"/>
      <c r="K72" s="57" t="s">
        <v>82</v>
      </c>
      <c r="L72" s="55"/>
      <c r="M72" s="313"/>
      <c r="N72" s="313"/>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63">
        <f>IF(G21="","",G21)</f>
      </c>
      <c r="H74" s="364"/>
      <c r="I74" s="364"/>
      <c r="J74" s="364"/>
      <c r="K74" s="364"/>
      <c r="L74" s="364"/>
      <c r="M74" s="365"/>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6" t="s">
        <v>62</v>
      </c>
      <c r="D76" s="367"/>
      <c r="E76" s="367"/>
      <c r="F76" s="368"/>
      <c r="G76" s="375" t="s">
        <v>61</v>
      </c>
      <c r="H76" s="376"/>
      <c r="I76" s="377"/>
      <c r="J76" s="375" t="s">
        <v>79</v>
      </c>
      <c r="K76" s="376"/>
      <c r="L76" s="377"/>
      <c r="M76" s="375"/>
      <c r="N76" s="378"/>
    </row>
    <row r="77" spans="1:14" ht="21" customHeight="1">
      <c r="A77" s="50"/>
      <c r="B77" s="50"/>
      <c r="C77" s="369"/>
      <c r="D77" s="370"/>
      <c r="E77" s="370"/>
      <c r="F77" s="371"/>
      <c r="G77" s="366" t="s">
        <v>23</v>
      </c>
      <c r="H77" s="375" t="s">
        <v>60</v>
      </c>
      <c r="I77" s="377"/>
      <c r="J77" s="366" t="s">
        <v>23</v>
      </c>
      <c r="K77" s="375" t="s">
        <v>60</v>
      </c>
      <c r="L77" s="377"/>
      <c r="M77" s="375" t="s">
        <v>60</v>
      </c>
      <c r="N77" s="378"/>
    </row>
    <row r="78" spans="1:14" ht="52.5" customHeight="1">
      <c r="A78" s="50"/>
      <c r="B78" s="50"/>
      <c r="C78" s="372"/>
      <c r="D78" s="373"/>
      <c r="E78" s="373"/>
      <c r="F78" s="374"/>
      <c r="G78" s="379"/>
      <c r="H78" s="375" t="s">
        <v>59</v>
      </c>
      <c r="I78" s="377"/>
      <c r="J78" s="379"/>
      <c r="K78" s="375" t="s">
        <v>59</v>
      </c>
      <c r="L78" s="377"/>
      <c r="M78" s="375" t="s">
        <v>58</v>
      </c>
      <c r="N78" s="378"/>
    </row>
    <row r="79" spans="1:14" ht="54" customHeight="1">
      <c r="A79" s="50"/>
      <c r="B79" s="50"/>
      <c r="C79" s="380" t="s">
        <v>80</v>
      </c>
      <c r="D79" s="381"/>
      <c r="E79" s="382"/>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83" t="s">
        <v>159</v>
      </c>
      <c r="D80" s="384"/>
      <c r="E80" s="384"/>
      <c r="F80" s="387" t="s">
        <v>52</v>
      </c>
      <c r="G80" s="389"/>
      <c r="H80" s="249" t="s">
        <v>57</v>
      </c>
      <c r="I80" s="97"/>
      <c r="J80" s="389"/>
      <c r="K80" s="249" t="s">
        <v>57</v>
      </c>
      <c r="L80" s="97"/>
      <c r="M80" s="391">
        <f>IF(N80="","",VLOOKUP(N80,基準選択肢C,2,FALSE))</f>
      </c>
      <c r="N80" s="391">
        <f>IF(AND($G80="はい",$I81="有"),"基準1と4と5",IF(AND($J80="はい",$L81="有"),"基準1と4と5",IF($G80="はい","基準1",IF($J80="はい","基準1",""))))</f>
      </c>
    </row>
    <row r="81" spans="1:14" ht="48.75" customHeight="1">
      <c r="A81" s="50"/>
      <c r="B81" s="50"/>
      <c r="C81" s="385"/>
      <c r="D81" s="386"/>
      <c r="E81" s="386"/>
      <c r="F81" s="388"/>
      <c r="G81" s="390"/>
      <c r="H81" s="57" t="s">
        <v>56</v>
      </c>
      <c r="I81" s="55"/>
      <c r="J81" s="390"/>
      <c r="K81" s="57" t="s">
        <v>56</v>
      </c>
      <c r="L81" s="55"/>
      <c r="M81" s="313"/>
      <c r="N81" s="313"/>
    </row>
    <row r="82" spans="1:14" ht="60" customHeight="1">
      <c r="A82" s="50"/>
      <c r="B82" s="50"/>
      <c r="C82" s="392" t="s">
        <v>160</v>
      </c>
      <c r="D82" s="393"/>
      <c r="E82" s="394"/>
      <c r="F82" s="387" t="s">
        <v>52</v>
      </c>
      <c r="G82" s="401"/>
      <c r="H82" s="54" t="s">
        <v>55</v>
      </c>
      <c r="I82" s="55"/>
      <c r="J82" s="401"/>
      <c r="K82" s="54" t="s">
        <v>55</v>
      </c>
      <c r="L82" s="55"/>
      <c r="M82" s="391">
        <f>IF(N82="","",VLOOKUP(N82,基準選択肢C,2,FALSE))</f>
      </c>
      <c r="N82" s="391">
        <f>IF(OR(I83&gt;=2500000,L83&gt;=2500000),"基準1と4と5",IF(OR(I83&gt;=1000000,L83&gt;=1000000),"基準1",""))</f>
      </c>
    </row>
    <row r="83" spans="1:14" ht="54" customHeight="1">
      <c r="A83" s="50"/>
      <c r="B83" s="50"/>
      <c r="C83" s="395"/>
      <c r="D83" s="396"/>
      <c r="E83" s="397"/>
      <c r="F83" s="388"/>
      <c r="G83" s="390"/>
      <c r="H83" s="57" t="s">
        <v>54</v>
      </c>
      <c r="I83" s="58"/>
      <c r="J83" s="390"/>
      <c r="K83" s="57" t="s">
        <v>54</v>
      </c>
      <c r="L83" s="58"/>
      <c r="M83" s="313"/>
      <c r="N83" s="313"/>
    </row>
    <row r="84" spans="1:14" ht="60" customHeight="1">
      <c r="A84" s="50"/>
      <c r="B84" s="50"/>
      <c r="C84" s="395"/>
      <c r="D84" s="396"/>
      <c r="E84" s="397"/>
      <c r="F84" s="387" t="s">
        <v>51</v>
      </c>
      <c r="G84" s="401"/>
      <c r="H84" s="54" t="s">
        <v>55</v>
      </c>
      <c r="I84" s="55"/>
      <c r="J84" s="401"/>
      <c r="K84" s="54" t="s">
        <v>55</v>
      </c>
      <c r="L84" s="55"/>
      <c r="M84" s="391">
        <f>IF(N84="","",VLOOKUP(N84,基準選択肢C,2,FALSE))</f>
      </c>
      <c r="N84" s="391">
        <f>IF(OR(I85&gt;=2500000,L85&gt;=2500000),"基準1と6",IF(OR(I85&gt;=1000000,L85&gt;=1000000),"基準1",""))</f>
      </c>
    </row>
    <row r="85" spans="1:14" ht="54" customHeight="1">
      <c r="A85" s="50"/>
      <c r="B85" s="50"/>
      <c r="C85" s="398"/>
      <c r="D85" s="399"/>
      <c r="E85" s="400"/>
      <c r="F85" s="388"/>
      <c r="G85" s="390"/>
      <c r="H85" s="57" t="s">
        <v>54</v>
      </c>
      <c r="I85" s="58"/>
      <c r="J85" s="390"/>
      <c r="K85" s="57" t="s">
        <v>54</v>
      </c>
      <c r="L85" s="58"/>
      <c r="M85" s="313"/>
      <c r="N85" s="313"/>
    </row>
    <row r="86" spans="1:14" ht="73.5" customHeight="1">
      <c r="A86" s="50"/>
      <c r="B86" s="50"/>
      <c r="C86" s="402" t="s">
        <v>161</v>
      </c>
      <c r="D86" s="393"/>
      <c r="E86" s="394"/>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98"/>
      <c r="D87" s="399"/>
      <c r="E87" s="400"/>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92" t="s">
        <v>162</v>
      </c>
      <c r="D88" s="403"/>
      <c r="E88" s="404"/>
      <c r="F88" s="387" t="s">
        <v>52</v>
      </c>
      <c r="G88" s="401"/>
      <c r="H88" s="57" t="s">
        <v>228</v>
      </c>
      <c r="I88" s="55"/>
      <c r="J88" s="401"/>
      <c r="K88" s="57" t="s">
        <v>228</v>
      </c>
      <c r="L88" s="55"/>
      <c r="M88" s="391">
        <f>IF(N88="","",VLOOKUP(N88,基準選択肢C,2,FALSE))</f>
      </c>
      <c r="N88" s="391">
        <f>IF(AND(G88="はい",I88="はい"),"基準1と4と5",IF(AND(J88="はい",L88="はい"),"基準1と4と5",IF(AND(G88="はい",I88="いいえ"),"基準1",IF(AND(J88="はい",L88="いいえ"),"基準1",""))))</f>
      </c>
    </row>
    <row r="89" spans="1:14" ht="79.5" customHeight="1">
      <c r="A89" s="50"/>
      <c r="B89" s="50"/>
      <c r="C89" s="405"/>
      <c r="D89" s="406"/>
      <c r="E89" s="407"/>
      <c r="F89" s="421"/>
      <c r="G89" s="412"/>
      <c r="H89" s="57" t="s">
        <v>81</v>
      </c>
      <c r="I89" s="55"/>
      <c r="J89" s="412"/>
      <c r="K89" s="57" t="s">
        <v>81</v>
      </c>
      <c r="L89" s="55"/>
      <c r="M89" s="313"/>
      <c r="N89" s="313"/>
    </row>
    <row r="90" spans="1:14" ht="62.25" customHeight="1">
      <c r="A90" s="50"/>
      <c r="B90" s="50"/>
      <c r="C90" s="405"/>
      <c r="D90" s="406"/>
      <c r="E90" s="407"/>
      <c r="F90" s="387" t="s">
        <v>51</v>
      </c>
      <c r="G90" s="401"/>
      <c r="H90" s="57" t="s">
        <v>228</v>
      </c>
      <c r="I90" s="55"/>
      <c r="J90" s="401"/>
      <c r="K90" s="57" t="s">
        <v>228</v>
      </c>
      <c r="L90" s="55"/>
      <c r="M90" s="391">
        <f>IF(N90="","",VLOOKUP(N90,基準選択肢C,2,FALSE))</f>
      </c>
      <c r="N90" s="391">
        <f>IF(AND(G90="はい",I90="はい"),"基準1と6",IF(AND(J90="はい",L90="はい"),"基準1と6",IF(AND(G90="はい",I90="いいえ"),"基準1",IF(AND(J90="はい",L90="いいえ"),"基準1",""))))</f>
      </c>
    </row>
    <row r="91" spans="1:14" ht="79.5" customHeight="1">
      <c r="A91" s="50"/>
      <c r="B91" s="50"/>
      <c r="C91" s="408"/>
      <c r="D91" s="409"/>
      <c r="E91" s="410"/>
      <c r="F91" s="421"/>
      <c r="G91" s="412"/>
      <c r="H91" s="57" t="s">
        <v>81</v>
      </c>
      <c r="I91" s="55"/>
      <c r="J91" s="412"/>
      <c r="K91" s="57" t="s">
        <v>81</v>
      </c>
      <c r="L91" s="55"/>
      <c r="M91" s="313"/>
      <c r="N91" s="313"/>
    </row>
    <row r="92" spans="1:14" ht="60" customHeight="1">
      <c r="A92" s="50"/>
      <c r="B92" s="50"/>
      <c r="C92" s="354" t="s">
        <v>163</v>
      </c>
      <c r="D92" s="416"/>
      <c r="E92" s="416"/>
      <c r="F92" s="387" t="s">
        <v>52</v>
      </c>
      <c r="G92" s="414"/>
      <c r="H92" s="99" t="s">
        <v>229</v>
      </c>
      <c r="I92" s="55"/>
      <c r="J92" s="414"/>
      <c r="K92" s="99" t="s">
        <v>229</v>
      </c>
      <c r="L92" s="55"/>
      <c r="M92" s="391">
        <f>IF(N92="","",VLOOKUP(N92,基準選択肢C,2))</f>
      </c>
      <c r="N92" s="391">
        <f>IF(AND(G92="はい",I92="はい"),"基準1と4と5",IF(AND(J92="はい",L92="はい"),"基準1と4と5",IF(AND(G92="はい",I92="いいえ"),"基準1",IF(AND(J92="はい",L92="いいえ"),"基準1",""))))</f>
      </c>
    </row>
    <row r="93" spans="1:14" ht="79.5" customHeight="1">
      <c r="A93" s="50"/>
      <c r="B93" s="50"/>
      <c r="C93" s="417"/>
      <c r="D93" s="418"/>
      <c r="E93" s="418"/>
      <c r="F93" s="313"/>
      <c r="G93" s="415"/>
      <c r="H93" s="99" t="s">
        <v>82</v>
      </c>
      <c r="I93" s="55"/>
      <c r="J93" s="415"/>
      <c r="K93" s="99" t="s">
        <v>82</v>
      </c>
      <c r="L93" s="55"/>
      <c r="M93" s="313"/>
      <c r="N93" s="313"/>
    </row>
    <row r="94" spans="1:14" ht="60" customHeight="1">
      <c r="A94" s="50"/>
      <c r="B94" s="50"/>
      <c r="C94" s="417"/>
      <c r="D94" s="418"/>
      <c r="E94" s="418"/>
      <c r="F94" s="387" t="s">
        <v>51</v>
      </c>
      <c r="G94" s="401"/>
      <c r="H94" s="57" t="s">
        <v>229</v>
      </c>
      <c r="I94" s="55"/>
      <c r="J94" s="401"/>
      <c r="K94" s="57" t="s">
        <v>229</v>
      </c>
      <c r="L94" s="55"/>
      <c r="M94" s="391">
        <f>IF(N94="","",VLOOKUP(N94,基準選択肢C,2))</f>
      </c>
      <c r="N94" s="391">
        <f>IF(AND(G94="はい",I94="はい"),"基準1と6",IF(AND(J94="はい",L94="はい"),"基準1と6",IF(AND(G94="はい",I94="いいえ"),"基準1",IF(AND(J94="はい",L94="いいえ"),"基準1",""))))</f>
      </c>
    </row>
    <row r="95" spans="1:14" ht="79.5" customHeight="1">
      <c r="A95" s="50"/>
      <c r="B95" s="50"/>
      <c r="C95" s="419"/>
      <c r="D95" s="420"/>
      <c r="E95" s="420"/>
      <c r="F95" s="313"/>
      <c r="G95" s="415"/>
      <c r="H95" s="57" t="s">
        <v>82</v>
      </c>
      <c r="I95" s="55"/>
      <c r="J95" s="415"/>
      <c r="K95" s="57" t="s">
        <v>82</v>
      </c>
      <c r="L95" s="55"/>
      <c r="M95" s="313"/>
      <c r="N95" s="313"/>
    </row>
    <row r="96" spans="3:14" ht="20.25" customHeight="1">
      <c r="C96" s="48"/>
      <c r="D96" s="48"/>
      <c r="E96" s="48"/>
      <c r="F96" s="48"/>
      <c r="G96" s="48"/>
      <c r="H96" s="48"/>
      <c r="N96" s="252"/>
    </row>
    <row r="97" spans="1:14" ht="31.5" customHeight="1">
      <c r="A97" s="50"/>
      <c r="B97" s="50"/>
      <c r="C97" s="59"/>
      <c r="D97" s="63"/>
      <c r="E97" s="62" t="s">
        <v>168</v>
      </c>
      <c r="F97" s="246" t="s">
        <v>85</v>
      </c>
      <c r="G97" s="363">
        <f>IF(G22="","",G22)</f>
      </c>
      <c r="H97" s="364"/>
      <c r="I97" s="364"/>
      <c r="J97" s="364"/>
      <c r="K97" s="364"/>
      <c r="L97" s="364"/>
      <c r="M97" s="365"/>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6" t="s">
        <v>62</v>
      </c>
      <c r="D99" s="367"/>
      <c r="E99" s="367"/>
      <c r="F99" s="368"/>
      <c r="G99" s="375" t="s">
        <v>61</v>
      </c>
      <c r="H99" s="376"/>
      <c r="I99" s="377"/>
      <c r="J99" s="375" t="s">
        <v>79</v>
      </c>
      <c r="K99" s="376"/>
      <c r="L99" s="377"/>
      <c r="M99" s="375"/>
      <c r="N99" s="378"/>
    </row>
    <row r="100" spans="1:14" ht="21" customHeight="1">
      <c r="A100" s="50"/>
      <c r="B100" s="50"/>
      <c r="C100" s="369"/>
      <c r="D100" s="370"/>
      <c r="E100" s="370"/>
      <c r="F100" s="371"/>
      <c r="G100" s="366" t="s">
        <v>23</v>
      </c>
      <c r="H100" s="375" t="s">
        <v>60</v>
      </c>
      <c r="I100" s="377"/>
      <c r="J100" s="366" t="s">
        <v>23</v>
      </c>
      <c r="K100" s="375" t="s">
        <v>60</v>
      </c>
      <c r="L100" s="377"/>
      <c r="M100" s="375" t="s">
        <v>60</v>
      </c>
      <c r="N100" s="378"/>
    </row>
    <row r="101" spans="1:14" ht="52.5" customHeight="1">
      <c r="A101" s="50"/>
      <c r="B101" s="50"/>
      <c r="C101" s="372"/>
      <c r="D101" s="373"/>
      <c r="E101" s="373"/>
      <c r="F101" s="374"/>
      <c r="G101" s="379"/>
      <c r="H101" s="375" t="s">
        <v>59</v>
      </c>
      <c r="I101" s="377"/>
      <c r="J101" s="379"/>
      <c r="K101" s="375" t="s">
        <v>59</v>
      </c>
      <c r="L101" s="377"/>
      <c r="M101" s="375" t="s">
        <v>58</v>
      </c>
      <c r="N101" s="378"/>
    </row>
    <row r="102" spans="1:14" ht="54" customHeight="1">
      <c r="A102" s="50"/>
      <c r="B102" s="50"/>
      <c r="C102" s="380" t="s">
        <v>80</v>
      </c>
      <c r="D102" s="381"/>
      <c r="E102" s="382"/>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83" t="s">
        <v>159</v>
      </c>
      <c r="D103" s="384"/>
      <c r="E103" s="384"/>
      <c r="F103" s="387" t="s">
        <v>52</v>
      </c>
      <c r="G103" s="389"/>
      <c r="H103" s="249" t="s">
        <v>57</v>
      </c>
      <c r="I103" s="97"/>
      <c r="J103" s="389"/>
      <c r="K103" s="249" t="s">
        <v>57</v>
      </c>
      <c r="L103" s="97"/>
      <c r="M103" s="391">
        <f>IF(N103="","",VLOOKUP(N103,基準選択肢C,2,FALSE))</f>
      </c>
      <c r="N103" s="391">
        <f>IF(AND($G103="はい",$I104="有"),"基準1と4と5",IF(AND($J103="はい",$L104="有"),"基準1と4と5",IF($G103="はい","基準1",IF($J103="はい","基準1",""))))</f>
      </c>
    </row>
    <row r="104" spans="1:14" ht="48.75" customHeight="1">
      <c r="A104" s="50"/>
      <c r="B104" s="50"/>
      <c r="C104" s="385"/>
      <c r="D104" s="386"/>
      <c r="E104" s="386"/>
      <c r="F104" s="388"/>
      <c r="G104" s="390"/>
      <c r="H104" s="57" t="s">
        <v>56</v>
      </c>
      <c r="I104" s="55"/>
      <c r="J104" s="390"/>
      <c r="K104" s="57" t="s">
        <v>56</v>
      </c>
      <c r="L104" s="55"/>
      <c r="M104" s="313"/>
      <c r="N104" s="313"/>
    </row>
    <row r="105" spans="1:14" ht="60" customHeight="1">
      <c r="A105" s="50"/>
      <c r="B105" s="50"/>
      <c r="C105" s="392" t="s">
        <v>160</v>
      </c>
      <c r="D105" s="393"/>
      <c r="E105" s="394"/>
      <c r="F105" s="387" t="s">
        <v>52</v>
      </c>
      <c r="G105" s="401"/>
      <c r="H105" s="54" t="s">
        <v>55</v>
      </c>
      <c r="I105" s="55"/>
      <c r="J105" s="401"/>
      <c r="K105" s="54" t="s">
        <v>55</v>
      </c>
      <c r="L105" s="55"/>
      <c r="M105" s="391">
        <f>IF(N105="","",VLOOKUP(N105,基準選択肢C,2,FALSE))</f>
      </c>
      <c r="N105" s="391">
        <f>IF(OR(I106&gt;=2500000,L106&gt;=2500000),"基準1と4と5",IF(OR(I106&gt;=1000000,L106&gt;=1000000),"基準1",""))</f>
      </c>
    </row>
    <row r="106" spans="1:14" ht="54" customHeight="1">
      <c r="A106" s="50"/>
      <c r="B106" s="50"/>
      <c r="C106" s="395"/>
      <c r="D106" s="396"/>
      <c r="E106" s="397"/>
      <c r="F106" s="388"/>
      <c r="G106" s="390"/>
      <c r="H106" s="57" t="s">
        <v>54</v>
      </c>
      <c r="I106" s="58"/>
      <c r="J106" s="390"/>
      <c r="K106" s="57" t="s">
        <v>54</v>
      </c>
      <c r="L106" s="58"/>
      <c r="M106" s="313"/>
      <c r="N106" s="313"/>
    </row>
    <row r="107" spans="1:14" ht="60" customHeight="1">
      <c r="A107" s="50"/>
      <c r="B107" s="50"/>
      <c r="C107" s="395"/>
      <c r="D107" s="396"/>
      <c r="E107" s="397"/>
      <c r="F107" s="387" t="s">
        <v>51</v>
      </c>
      <c r="G107" s="401"/>
      <c r="H107" s="54" t="s">
        <v>55</v>
      </c>
      <c r="I107" s="55"/>
      <c r="J107" s="401"/>
      <c r="K107" s="54" t="s">
        <v>55</v>
      </c>
      <c r="L107" s="55"/>
      <c r="M107" s="391">
        <f>IF(N107="","",VLOOKUP(N107,基準選択肢C,2,FALSE))</f>
      </c>
      <c r="N107" s="391">
        <f>IF(OR(I108&gt;=2500000,L108&gt;=2500000),"基準1と6",IF(OR(I108&gt;=1000000,L108&gt;=1000000),"基準1",""))</f>
      </c>
    </row>
    <row r="108" spans="1:14" ht="54" customHeight="1">
      <c r="A108" s="50"/>
      <c r="B108" s="50"/>
      <c r="C108" s="398"/>
      <c r="D108" s="399"/>
      <c r="E108" s="400"/>
      <c r="F108" s="388"/>
      <c r="G108" s="390"/>
      <c r="H108" s="57" t="s">
        <v>54</v>
      </c>
      <c r="I108" s="58"/>
      <c r="J108" s="390"/>
      <c r="K108" s="57" t="s">
        <v>54</v>
      </c>
      <c r="L108" s="58"/>
      <c r="M108" s="313"/>
      <c r="N108" s="313"/>
    </row>
    <row r="109" spans="1:14" ht="73.5" customHeight="1">
      <c r="A109" s="50"/>
      <c r="B109" s="50"/>
      <c r="C109" s="402" t="s">
        <v>161</v>
      </c>
      <c r="D109" s="393"/>
      <c r="E109" s="394"/>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98"/>
      <c r="D110" s="399"/>
      <c r="E110" s="400"/>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92" t="s">
        <v>162</v>
      </c>
      <c r="D111" s="403"/>
      <c r="E111" s="404"/>
      <c r="F111" s="387" t="s">
        <v>52</v>
      </c>
      <c r="G111" s="401"/>
      <c r="H111" s="57" t="s">
        <v>228</v>
      </c>
      <c r="I111" s="55"/>
      <c r="J111" s="401"/>
      <c r="K111" s="57" t="s">
        <v>228</v>
      </c>
      <c r="L111" s="55"/>
      <c r="M111" s="391">
        <f>IF(N111="","",VLOOKUP(N111,基準選択肢C,2,FALSE))</f>
      </c>
      <c r="N111" s="391">
        <f>IF(AND(G111="はい",I111="はい"),"基準1と4と5",IF(AND(J111="はい",L111="はい"),"基準1と4と5",IF(AND(G111="はい",I111="いいえ"),"基準1",IF(AND(J111="はい",L111="いいえ"),"基準1",""))))</f>
      </c>
    </row>
    <row r="112" spans="1:14" ht="79.5" customHeight="1">
      <c r="A112" s="50"/>
      <c r="B112" s="50"/>
      <c r="C112" s="405"/>
      <c r="D112" s="406"/>
      <c r="E112" s="407"/>
      <c r="F112" s="421"/>
      <c r="G112" s="412"/>
      <c r="H112" s="57" t="s">
        <v>81</v>
      </c>
      <c r="I112" s="55"/>
      <c r="J112" s="412"/>
      <c r="K112" s="57" t="s">
        <v>81</v>
      </c>
      <c r="L112" s="55"/>
      <c r="M112" s="313"/>
      <c r="N112" s="313"/>
    </row>
    <row r="113" spans="1:14" ht="62.25" customHeight="1">
      <c r="A113" s="50"/>
      <c r="B113" s="50"/>
      <c r="C113" s="405"/>
      <c r="D113" s="406"/>
      <c r="E113" s="407"/>
      <c r="F113" s="387" t="s">
        <v>51</v>
      </c>
      <c r="G113" s="401"/>
      <c r="H113" s="57" t="s">
        <v>228</v>
      </c>
      <c r="I113" s="55"/>
      <c r="J113" s="401"/>
      <c r="K113" s="57" t="s">
        <v>228</v>
      </c>
      <c r="L113" s="55"/>
      <c r="M113" s="391">
        <f>IF(N113="","",VLOOKUP(N113,基準選択肢C,2,FALSE))</f>
      </c>
      <c r="N113" s="391">
        <f>IF(AND(G113="はい",I113="はい"),"基準1と6",IF(AND(J113="はい",L113="はい"),"基準1と6",IF(AND(G113="はい",I113="いいえ"),"基準1",IF(AND(J113="はい",L113="いいえ"),"基準1",""))))</f>
      </c>
    </row>
    <row r="114" spans="1:14" ht="79.5" customHeight="1">
      <c r="A114" s="50"/>
      <c r="B114" s="50"/>
      <c r="C114" s="408"/>
      <c r="D114" s="409"/>
      <c r="E114" s="410"/>
      <c r="F114" s="421"/>
      <c r="G114" s="412"/>
      <c r="H114" s="57" t="s">
        <v>81</v>
      </c>
      <c r="I114" s="55"/>
      <c r="J114" s="412"/>
      <c r="K114" s="57" t="s">
        <v>81</v>
      </c>
      <c r="L114" s="55"/>
      <c r="M114" s="313"/>
      <c r="N114" s="313"/>
    </row>
    <row r="115" spans="1:14" ht="60" customHeight="1">
      <c r="A115" s="50"/>
      <c r="B115" s="50"/>
      <c r="C115" s="354" t="s">
        <v>163</v>
      </c>
      <c r="D115" s="416"/>
      <c r="E115" s="416"/>
      <c r="F115" s="387" t="s">
        <v>52</v>
      </c>
      <c r="G115" s="414"/>
      <c r="H115" s="99" t="s">
        <v>229</v>
      </c>
      <c r="I115" s="55"/>
      <c r="J115" s="414"/>
      <c r="K115" s="99" t="s">
        <v>229</v>
      </c>
      <c r="L115" s="55"/>
      <c r="M115" s="391">
        <f>IF(N115="","",VLOOKUP(N115,基準選択肢C,2))</f>
      </c>
      <c r="N115" s="391">
        <f>IF(AND(G115="はい",I115="はい"),"基準1と4と5",IF(AND(J115="はい",L115="はい"),"基準1と4と5",IF(AND(G115="はい",I115="いいえ"),"基準1",IF(AND(J115="はい",L115="いいえ"),"基準1",""))))</f>
      </c>
    </row>
    <row r="116" spans="1:14" ht="79.5" customHeight="1">
      <c r="A116" s="50"/>
      <c r="B116" s="50"/>
      <c r="C116" s="417"/>
      <c r="D116" s="418"/>
      <c r="E116" s="418"/>
      <c r="F116" s="313"/>
      <c r="G116" s="415"/>
      <c r="H116" s="99" t="s">
        <v>82</v>
      </c>
      <c r="I116" s="55"/>
      <c r="J116" s="415"/>
      <c r="K116" s="99" t="s">
        <v>82</v>
      </c>
      <c r="L116" s="55"/>
      <c r="M116" s="313"/>
      <c r="N116" s="313"/>
    </row>
    <row r="117" spans="1:14" ht="60" customHeight="1">
      <c r="A117" s="50"/>
      <c r="B117" s="50"/>
      <c r="C117" s="417"/>
      <c r="D117" s="418"/>
      <c r="E117" s="418"/>
      <c r="F117" s="387" t="s">
        <v>51</v>
      </c>
      <c r="G117" s="401"/>
      <c r="H117" s="57" t="s">
        <v>229</v>
      </c>
      <c r="I117" s="55"/>
      <c r="J117" s="401"/>
      <c r="K117" s="57" t="s">
        <v>229</v>
      </c>
      <c r="L117" s="55"/>
      <c r="M117" s="391">
        <f>IF(N117="","",VLOOKUP(N117,基準選択肢C,2))</f>
      </c>
      <c r="N117" s="391">
        <f>IF(AND(G117="はい",I117="はい"),"基準1と6",IF(AND(J117="はい",L117="はい"),"基準1と6",IF(AND(G117="はい",I117="いいえ"),"基準1",IF(AND(J117="はい",L117="いいえ"),"基準1",""))))</f>
      </c>
    </row>
    <row r="118" spans="1:14" ht="79.5" customHeight="1">
      <c r="A118" s="50"/>
      <c r="B118" s="50"/>
      <c r="C118" s="419"/>
      <c r="D118" s="420"/>
      <c r="E118" s="420"/>
      <c r="F118" s="313"/>
      <c r="G118" s="415"/>
      <c r="H118" s="57" t="s">
        <v>82</v>
      </c>
      <c r="I118" s="55"/>
      <c r="J118" s="415"/>
      <c r="K118" s="57" t="s">
        <v>82</v>
      </c>
      <c r="L118" s="55"/>
      <c r="M118" s="313"/>
      <c r="N118" s="313"/>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63">
        <f>IF(G23="","",G23)</f>
      </c>
      <c r="H120" s="364"/>
      <c r="I120" s="364"/>
      <c r="J120" s="364"/>
      <c r="K120" s="364"/>
      <c r="L120" s="364"/>
      <c r="M120" s="365"/>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6" t="s">
        <v>62</v>
      </c>
      <c r="D122" s="367"/>
      <c r="E122" s="367"/>
      <c r="F122" s="368"/>
      <c r="G122" s="375" t="s">
        <v>61</v>
      </c>
      <c r="H122" s="376"/>
      <c r="I122" s="377"/>
      <c r="J122" s="375" t="s">
        <v>79</v>
      </c>
      <c r="K122" s="376"/>
      <c r="L122" s="377"/>
      <c r="M122" s="375"/>
      <c r="N122" s="378"/>
    </row>
    <row r="123" spans="1:14" ht="21" customHeight="1">
      <c r="A123" s="50"/>
      <c r="B123" s="50"/>
      <c r="C123" s="369"/>
      <c r="D123" s="370"/>
      <c r="E123" s="370"/>
      <c r="F123" s="371"/>
      <c r="G123" s="366" t="s">
        <v>23</v>
      </c>
      <c r="H123" s="375" t="s">
        <v>60</v>
      </c>
      <c r="I123" s="377"/>
      <c r="J123" s="366" t="s">
        <v>23</v>
      </c>
      <c r="K123" s="375" t="s">
        <v>60</v>
      </c>
      <c r="L123" s="377"/>
      <c r="M123" s="375" t="s">
        <v>60</v>
      </c>
      <c r="N123" s="378"/>
    </row>
    <row r="124" spans="1:14" ht="52.5" customHeight="1">
      <c r="A124" s="50"/>
      <c r="B124" s="50"/>
      <c r="C124" s="372"/>
      <c r="D124" s="373"/>
      <c r="E124" s="373"/>
      <c r="F124" s="374"/>
      <c r="G124" s="379"/>
      <c r="H124" s="375" t="s">
        <v>59</v>
      </c>
      <c r="I124" s="377"/>
      <c r="J124" s="379"/>
      <c r="K124" s="375" t="s">
        <v>59</v>
      </c>
      <c r="L124" s="377"/>
      <c r="M124" s="375" t="s">
        <v>58</v>
      </c>
      <c r="N124" s="378"/>
    </row>
    <row r="125" spans="1:14" ht="54" customHeight="1">
      <c r="A125" s="50"/>
      <c r="B125" s="50"/>
      <c r="C125" s="380" t="s">
        <v>80</v>
      </c>
      <c r="D125" s="381"/>
      <c r="E125" s="382"/>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83" t="s">
        <v>159</v>
      </c>
      <c r="D126" s="384"/>
      <c r="E126" s="384"/>
      <c r="F126" s="387" t="s">
        <v>52</v>
      </c>
      <c r="G126" s="389"/>
      <c r="H126" s="249" t="s">
        <v>57</v>
      </c>
      <c r="I126" s="97"/>
      <c r="J126" s="389"/>
      <c r="K126" s="249" t="s">
        <v>57</v>
      </c>
      <c r="L126" s="97"/>
      <c r="M126" s="391">
        <f>IF(N126="","",VLOOKUP(N126,基準選択肢C,2,FALSE))</f>
      </c>
      <c r="N126" s="391">
        <f>IF(AND($G126="はい",$I127="有"),"基準1と4と5",IF(AND($J126="はい",$L127="有"),"基準1と4と5",IF($G126="はい","基準1",IF($J126="はい","基準1",""))))</f>
      </c>
    </row>
    <row r="127" spans="1:14" ht="48.75" customHeight="1">
      <c r="A127" s="50"/>
      <c r="B127" s="50"/>
      <c r="C127" s="385"/>
      <c r="D127" s="386"/>
      <c r="E127" s="386"/>
      <c r="F127" s="388"/>
      <c r="G127" s="390"/>
      <c r="H127" s="57" t="s">
        <v>56</v>
      </c>
      <c r="I127" s="55"/>
      <c r="J127" s="390"/>
      <c r="K127" s="57" t="s">
        <v>56</v>
      </c>
      <c r="L127" s="55"/>
      <c r="M127" s="313"/>
      <c r="N127" s="313"/>
    </row>
    <row r="128" spans="1:14" ht="60" customHeight="1">
      <c r="A128" s="50"/>
      <c r="B128" s="50"/>
      <c r="C128" s="392" t="s">
        <v>160</v>
      </c>
      <c r="D128" s="393"/>
      <c r="E128" s="394"/>
      <c r="F128" s="387" t="s">
        <v>52</v>
      </c>
      <c r="G128" s="401"/>
      <c r="H128" s="54" t="s">
        <v>55</v>
      </c>
      <c r="I128" s="55"/>
      <c r="J128" s="401"/>
      <c r="K128" s="54" t="s">
        <v>55</v>
      </c>
      <c r="L128" s="55"/>
      <c r="M128" s="391">
        <f>IF(N128="","",VLOOKUP(N128,基準選択肢C,2,FALSE))</f>
      </c>
      <c r="N128" s="391">
        <f>IF(OR(I129&gt;=2500000,L129&gt;=2500000),"基準1と4と5",IF(OR(I129&gt;=1000000,L129&gt;=1000000),"基準1",""))</f>
      </c>
    </row>
    <row r="129" spans="1:14" ht="54" customHeight="1">
      <c r="A129" s="50"/>
      <c r="B129" s="50"/>
      <c r="C129" s="395"/>
      <c r="D129" s="396"/>
      <c r="E129" s="397"/>
      <c r="F129" s="388"/>
      <c r="G129" s="390"/>
      <c r="H129" s="57" t="s">
        <v>54</v>
      </c>
      <c r="I129" s="58"/>
      <c r="J129" s="390"/>
      <c r="K129" s="57" t="s">
        <v>54</v>
      </c>
      <c r="L129" s="58"/>
      <c r="M129" s="313"/>
      <c r="N129" s="313"/>
    </row>
    <row r="130" spans="1:14" ht="60" customHeight="1">
      <c r="A130" s="50"/>
      <c r="B130" s="50"/>
      <c r="C130" s="395"/>
      <c r="D130" s="396"/>
      <c r="E130" s="397"/>
      <c r="F130" s="387" t="s">
        <v>51</v>
      </c>
      <c r="G130" s="401"/>
      <c r="H130" s="54" t="s">
        <v>55</v>
      </c>
      <c r="I130" s="55"/>
      <c r="J130" s="401"/>
      <c r="K130" s="54" t="s">
        <v>55</v>
      </c>
      <c r="L130" s="55"/>
      <c r="M130" s="391">
        <f>IF(N130="","",VLOOKUP(N130,基準選択肢C,2,FALSE))</f>
      </c>
      <c r="N130" s="391">
        <f>IF(OR(I131&gt;=2500000,L131&gt;=2500000),"基準1と6",IF(OR(I131&gt;=1000000,L131&gt;=1000000),"基準1",""))</f>
      </c>
    </row>
    <row r="131" spans="1:14" ht="54" customHeight="1">
      <c r="A131" s="50"/>
      <c r="B131" s="50"/>
      <c r="C131" s="398"/>
      <c r="D131" s="399"/>
      <c r="E131" s="400"/>
      <c r="F131" s="388"/>
      <c r="G131" s="390"/>
      <c r="H131" s="57" t="s">
        <v>54</v>
      </c>
      <c r="I131" s="58"/>
      <c r="J131" s="390"/>
      <c r="K131" s="57" t="s">
        <v>54</v>
      </c>
      <c r="L131" s="58"/>
      <c r="M131" s="313"/>
      <c r="N131" s="313"/>
    </row>
    <row r="132" spans="1:14" ht="73.5" customHeight="1">
      <c r="A132" s="50"/>
      <c r="B132" s="50"/>
      <c r="C132" s="402" t="s">
        <v>161</v>
      </c>
      <c r="D132" s="393"/>
      <c r="E132" s="394"/>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98"/>
      <c r="D133" s="399"/>
      <c r="E133" s="400"/>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92" t="s">
        <v>162</v>
      </c>
      <c r="D134" s="403"/>
      <c r="E134" s="404"/>
      <c r="F134" s="387" t="s">
        <v>52</v>
      </c>
      <c r="G134" s="401"/>
      <c r="H134" s="57" t="s">
        <v>228</v>
      </c>
      <c r="I134" s="55"/>
      <c r="J134" s="401"/>
      <c r="K134" s="57" t="s">
        <v>228</v>
      </c>
      <c r="L134" s="55"/>
      <c r="M134" s="391">
        <f>IF(N134="","",VLOOKUP(N134,基準選択肢C,2,FALSE))</f>
      </c>
      <c r="N134" s="391">
        <f>IF(AND(G134="はい",I134="はい"),"基準1と4と5",IF(AND(J134="はい",L134="はい"),"基準1と4と5",IF(AND(G134="はい",I134="いいえ"),"基準1",IF(AND(J134="はい",L134="いいえ"),"基準1",""))))</f>
      </c>
    </row>
    <row r="135" spans="1:14" ht="79.5" customHeight="1">
      <c r="A135" s="50"/>
      <c r="B135" s="50"/>
      <c r="C135" s="405"/>
      <c r="D135" s="406"/>
      <c r="E135" s="407"/>
      <c r="F135" s="421"/>
      <c r="G135" s="412"/>
      <c r="H135" s="57" t="s">
        <v>81</v>
      </c>
      <c r="I135" s="55"/>
      <c r="J135" s="412"/>
      <c r="K135" s="57" t="s">
        <v>81</v>
      </c>
      <c r="L135" s="55"/>
      <c r="M135" s="313"/>
      <c r="N135" s="313"/>
    </row>
    <row r="136" spans="1:14" ht="62.25" customHeight="1">
      <c r="A136" s="50"/>
      <c r="B136" s="50"/>
      <c r="C136" s="405"/>
      <c r="D136" s="406"/>
      <c r="E136" s="407"/>
      <c r="F136" s="387" t="s">
        <v>51</v>
      </c>
      <c r="G136" s="401"/>
      <c r="H136" s="57" t="s">
        <v>228</v>
      </c>
      <c r="I136" s="55"/>
      <c r="J136" s="401"/>
      <c r="K136" s="57" t="s">
        <v>228</v>
      </c>
      <c r="L136" s="55"/>
      <c r="M136" s="391">
        <f>IF(N136="","",VLOOKUP(N136,基準選択肢C,2,FALSE))</f>
      </c>
      <c r="N136" s="391">
        <f>IF(AND(G136="はい",I136="はい"),"基準1と6",IF(AND(J136="はい",L136="はい"),"基準1と6",IF(AND(G136="はい",I136="いいえ"),"基準1",IF(AND(J136="はい",L136="いいえ"),"基準1",""))))</f>
      </c>
    </row>
    <row r="137" spans="1:14" ht="79.5" customHeight="1">
      <c r="A137" s="50"/>
      <c r="B137" s="50"/>
      <c r="C137" s="408"/>
      <c r="D137" s="409"/>
      <c r="E137" s="410"/>
      <c r="F137" s="421"/>
      <c r="G137" s="412"/>
      <c r="H137" s="57" t="s">
        <v>81</v>
      </c>
      <c r="I137" s="55"/>
      <c r="J137" s="412"/>
      <c r="K137" s="57" t="s">
        <v>81</v>
      </c>
      <c r="L137" s="55"/>
      <c r="M137" s="313"/>
      <c r="N137" s="313"/>
    </row>
    <row r="138" spans="1:14" ht="60" customHeight="1">
      <c r="A138" s="50"/>
      <c r="B138" s="50"/>
      <c r="C138" s="354" t="s">
        <v>163</v>
      </c>
      <c r="D138" s="416"/>
      <c r="E138" s="416"/>
      <c r="F138" s="387" t="s">
        <v>52</v>
      </c>
      <c r="G138" s="414"/>
      <c r="H138" s="99" t="s">
        <v>229</v>
      </c>
      <c r="I138" s="55"/>
      <c r="J138" s="414"/>
      <c r="K138" s="99" t="s">
        <v>229</v>
      </c>
      <c r="L138" s="55"/>
      <c r="M138" s="391">
        <f>IF(N138="","",VLOOKUP(N138,基準選択肢C,2))</f>
      </c>
      <c r="N138" s="391">
        <f>IF(AND(G138="はい",I138="はい"),"基準1と4と5",IF(AND(J138="はい",L138="はい"),"基準1と4と5",IF(AND(G138="はい",I138="いいえ"),"基準1",IF(AND(J138="はい",L138="いいえ"),"基準1",""))))</f>
      </c>
    </row>
    <row r="139" spans="1:14" ht="79.5" customHeight="1">
      <c r="A139" s="50"/>
      <c r="B139" s="50"/>
      <c r="C139" s="417"/>
      <c r="D139" s="418"/>
      <c r="E139" s="418"/>
      <c r="F139" s="313"/>
      <c r="G139" s="415"/>
      <c r="H139" s="99" t="s">
        <v>82</v>
      </c>
      <c r="I139" s="55"/>
      <c r="J139" s="415"/>
      <c r="K139" s="99" t="s">
        <v>82</v>
      </c>
      <c r="L139" s="55"/>
      <c r="M139" s="313"/>
      <c r="N139" s="313"/>
    </row>
    <row r="140" spans="1:14" ht="60" customHeight="1">
      <c r="A140" s="50"/>
      <c r="B140" s="50"/>
      <c r="C140" s="417"/>
      <c r="D140" s="418"/>
      <c r="E140" s="418"/>
      <c r="F140" s="387" t="s">
        <v>51</v>
      </c>
      <c r="G140" s="401"/>
      <c r="H140" s="57" t="s">
        <v>229</v>
      </c>
      <c r="I140" s="55"/>
      <c r="J140" s="401"/>
      <c r="K140" s="57" t="s">
        <v>229</v>
      </c>
      <c r="L140" s="55"/>
      <c r="M140" s="391">
        <f>IF(N140="","",VLOOKUP(N140,基準選択肢C,2))</f>
      </c>
      <c r="N140" s="391">
        <f>IF(AND(G140="はい",I140="はい"),"基準1と6",IF(AND(J140="はい",L140="はい"),"基準1と6",IF(AND(G140="はい",I140="いいえ"),"基準1",IF(AND(J140="はい",L140="いいえ"),"基準1",""))))</f>
      </c>
    </row>
    <row r="141" spans="1:14" ht="79.5" customHeight="1">
      <c r="A141" s="50"/>
      <c r="B141" s="50"/>
      <c r="C141" s="419"/>
      <c r="D141" s="420"/>
      <c r="E141" s="420"/>
      <c r="F141" s="313"/>
      <c r="G141" s="415"/>
      <c r="H141" s="57" t="s">
        <v>82</v>
      </c>
      <c r="I141" s="55"/>
      <c r="J141" s="415"/>
      <c r="K141" s="57" t="s">
        <v>82</v>
      </c>
      <c r="L141" s="55"/>
      <c r="M141" s="313"/>
      <c r="N141" s="313"/>
    </row>
    <row r="142" spans="3:14" ht="18.75">
      <c r="C142" s="48"/>
      <c r="D142" s="48"/>
      <c r="E142" s="48"/>
      <c r="F142" s="48"/>
      <c r="G142" s="48"/>
      <c r="H142" s="48"/>
      <c r="N142" s="252"/>
    </row>
    <row r="143" spans="1:14" ht="31.5" customHeight="1">
      <c r="A143" s="50"/>
      <c r="B143" s="50"/>
      <c r="C143" s="59"/>
      <c r="D143" s="63"/>
      <c r="E143" s="62" t="s">
        <v>168</v>
      </c>
      <c r="F143" s="246" t="s">
        <v>87</v>
      </c>
      <c r="G143" s="363">
        <f>IF(G24="","",G24)</f>
      </c>
      <c r="H143" s="364"/>
      <c r="I143" s="364"/>
      <c r="J143" s="364"/>
      <c r="K143" s="364"/>
      <c r="L143" s="364"/>
      <c r="M143" s="365"/>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6" t="s">
        <v>62</v>
      </c>
      <c r="D145" s="367"/>
      <c r="E145" s="367"/>
      <c r="F145" s="368"/>
      <c r="G145" s="375" t="s">
        <v>61</v>
      </c>
      <c r="H145" s="376"/>
      <c r="I145" s="377"/>
      <c r="J145" s="375" t="s">
        <v>79</v>
      </c>
      <c r="K145" s="376"/>
      <c r="L145" s="377"/>
      <c r="M145" s="375"/>
      <c r="N145" s="378"/>
    </row>
    <row r="146" spans="1:14" ht="21" customHeight="1">
      <c r="A146" s="50"/>
      <c r="B146" s="50"/>
      <c r="C146" s="369"/>
      <c r="D146" s="370"/>
      <c r="E146" s="370"/>
      <c r="F146" s="371"/>
      <c r="G146" s="366" t="s">
        <v>23</v>
      </c>
      <c r="H146" s="375" t="s">
        <v>60</v>
      </c>
      <c r="I146" s="377"/>
      <c r="J146" s="366" t="s">
        <v>23</v>
      </c>
      <c r="K146" s="375" t="s">
        <v>60</v>
      </c>
      <c r="L146" s="377"/>
      <c r="M146" s="375" t="s">
        <v>60</v>
      </c>
      <c r="N146" s="378"/>
    </row>
    <row r="147" spans="1:14" ht="52.5" customHeight="1">
      <c r="A147" s="50"/>
      <c r="B147" s="50"/>
      <c r="C147" s="372"/>
      <c r="D147" s="373"/>
      <c r="E147" s="373"/>
      <c r="F147" s="374"/>
      <c r="G147" s="379"/>
      <c r="H147" s="375" t="s">
        <v>59</v>
      </c>
      <c r="I147" s="377"/>
      <c r="J147" s="379"/>
      <c r="K147" s="375" t="s">
        <v>59</v>
      </c>
      <c r="L147" s="377"/>
      <c r="M147" s="375" t="s">
        <v>58</v>
      </c>
      <c r="N147" s="378"/>
    </row>
    <row r="148" spans="1:14" ht="54" customHeight="1">
      <c r="A148" s="50"/>
      <c r="B148" s="50"/>
      <c r="C148" s="380" t="s">
        <v>164</v>
      </c>
      <c r="D148" s="381"/>
      <c r="E148" s="382"/>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83" t="s">
        <v>159</v>
      </c>
      <c r="D149" s="384"/>
      <c r="E149" s="384"/>
      <c r="F149" s="387" t="s">
        <v>52</v>
      </c>
      <c r="G149" s="389"/>
      <c r="H149" s="249" t="s">
        <v>57</v>
      </c>
      <c r="I149" s="97"/>
      <c r="J149" s="389"/>
      <c r="K149" s="249" t="s">
        <v>57</v>
      </c>
      <c r="L149" s="97"/>
      <c r="M149" s="391">
        <f>IF(N149="","",VLOOKUP(N149,基準選択肢C,2,FALSE))</f>
      </c>
      <c r="N149" s="391">
        <f>IF(AND($G149="はい",$I150="有"),"基準1と4と5",IF(AND($J149="はい",$L150="有"),"基準1と4と5",IF($G149="はい","基準1",IF($J149="はい","基準1",""))))</f>
      </c>
    </row>
    <row r="150" spans="1:14" ht="48.75" customHeight="1">
      <c r="A150" s="50"/>
      <c r="B150" s="50"/>
      <c r="C150" s="385"/>
      <c r="D150" s="386"/>
      <c r="E150" s="386"/>
      <c r="F150" s="388"/>
      <c r="G150" s="390"/>
      <c r="H150" s="57" t="s">
        <v>56</v>
      </c>
      <c r="I150" s="55"/>
      <c r="J150" s="390"/>
      <c r="K150" s="57" t="s">
        <v>56</v>
      </c>
      <c r="L150" s="55"/>
      <c r="M150" s="313"/>
      <c r="N150" s="313"/>
    </row>
    <row r="151" spans="1:14" ht="60" customHeight="1">
      <c r="A151" s="50"/>
      <c r="B151" s="50"/>
      <c r="C151" s="392" t="s">
        <v>165</v>
      </c>
      <c r="D151" s="393"/>
      <c r="E151" s="394"/>
      <c r="F151" s="387" t="s">
        <v>52</v>
      </c>
      <c r="G151" s="401"/>
      <c r="H151" s="54" t="s">
        <v>55</v>
      </c>
      <c r="I151" s="55"/>
      <c r="J151" s="401"/>
      <c r="K151" s="54" t="s">
        <v>55</v>
      </c>
      <c r="L151" s="55"/>
      <c r="M151" s="391">
        <f>IF(N151="","",VLOOKUP(N151,基準選択肢C,2,FALSE))</f>
      </c>
      <c r="N151" s="391">
        <f>IF(OR(I152&gt;=2500000,L152&gt;=2500000),"基準1と4と5",IF(OR(I152&gt;=1000000,L152&gt;=1000000),"基準1",""))</f>
      </c>
    </row>
    <row r="152" spans="1:14" ht="54" customHeight="1">
      <c r="A152" s="50"/>
      <c r="B152" s="50"/>
      <c r="C152" s="395"/>
      <c r="D152" s="396"/>
      <c r="E152" s="397"/>
      <c r="F152" s="388"/>
      <c r="G152" s="390"/>
      <c r="H152" s="57" t="s">
        <v>54</v>
      </c>
      <c r="I152" s="58"/>
      <c r="J152" s="390"/>
      <c r="K152" s="57" t="s">
        <v>54</v>
      </c>
      <c r="L152" s="58"/>
      <c r="M152" s="313"/>
      <c r="N152" s="313"/>
    </row>
    <row r="153" spans="1:14" ht="60" customHeight="1">
      <c r="A153" s="50"/>
      <c r="B153" s="50"/>
      <c r="C153" s="395"/>
      <c r="D153" s="396"/>
      <c r="E153" s="397"/>
      <c r="F153" s="387" t="s">
        <v>51</v>
      </c>
      <c r="G153" s="401"/>
      <c r="H153" s="54" t="s">
        <v>55</v>
      </c>
      <c r="I153" s="55"/>
      <c r="J153" s="401"/>
      <c r="K153" s="54" t="s">
        <v>55</v>
      </c>
      <c r="L153" s="55"/>
      <c r="M153" s="391">
        <f>IF(N153="","",VLOOKUP(N153,基準選択肢C,2,FALSE))</f>
      </c>
      <c r="N153" s="391">
        <f>IF(OR(I154&gt;=2500000,L154&gt;=2500000),"基準1と6",IF(OR(I154&gt;=1000000,L154&gt;=1000000),"基準1",""))</f>
      </c>
    </row>
    <row r="154" spans="1:14" ht="54" customHeight="1">
      <c r="A154" s="50"/>
      <c r="B154" s="50"/>
      <c r="C154" s="398"/>
      <c r="D154" s="399"/>
      <c r="E154" s="400"/>
      <c r="F154" s="388"/>
      <c r="G154" s="390"/>
      <c r="H154" s="57" t="s">
        <v>54</v>
      </c>
      <c r="I154" s="58"/>
      <c r="J154" s="390"/>
      <c r="K154" s="57" t="s">
        <v>54</v>
      </c>
      <c r="L154" s="58"/>
      <c r="M154" s="313"/>
      <c r="N154" s="313"/>
    </row>
    <row r="155" spans="1:14" ht="73.5" customHeight="1">
      <c r="A155" s="50"/>
      <c r="B155" s="50"/>
      <c r="C155" s="402" t="s">
        <v>166</v>
      </c>
      <c r="D155" s="393"/>
      <c r="E155" s="394"/>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98"/>
      <c r="D156" s="399"/>
      <c r="E156" s="400"/>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92" t="s">
        <v>162</v>
      </c>
      <c r="D157" s="403"/>
      <c r="E157" s="404"/>
      <c r="F157" s="387" t="s">
        <v>52</v>
      </c>
      <c r="G157" s="401"/>
      <c r="H157" s="57" t="s">
        <v>228</v>
      </c>
      <c r="I157" s="55"/>
      <c r="J157" s="401"/>
      <c r="K157" s="57" t="s">
        <v>228</v>
      </c>
      <c r="L157" s="55"/>
      <c r="M157" s="391">
        <f>IF(N157="","",VLOOKUP(N157,基準選択肢C,2,FALSE))</f>
      </c>
      <c r="N157" s="391">
        <f>IF(AND(G157="はい",I157="はい"),"基準1と4と5",IF(AND(J157="はい",L157="はい"),"基準1と4と5",IF(AND(G157="はい",I157="いいえ"),"基準1",IF(AND(J157="はい",L157="いいえ"),"基準1",""))))</f>
      </c>
    </row>
    <row r="158" spans="1:14" ht="79.5" customHeight="1">
      <c r="A158" s="50"/>
      <c r="B158" s="50"/>
      <c r="C158" s="405"/>
      <c r="D158" s="406"/>
      <c r="E158" s="407"/>
      <c r="F158" s="421"/>
      <c r="G158" s="412"/>
      <c r="H158" s="57" t="s">
        <v>81</v>
      </c>
      <c r="I158" s="55"/>
      <c r="J158" s="412"/>
      <c r="K158" s="57" t="s">
        <v>81</v>
      </c>
      <c r="L158" s="55"/>
      <c r="M158" s="313"/>
      <c r="N158" s="313"/>
    </row>
    <row r="159" spans="1:14" ht="62.25" customHeight="1">
      <c r="A159" s="50"/>
      <c r="B159" s="50"/>
      <c r="C159" s="405"/>
      <c r="D159" s="406"/>
      <c r="E159" s="407"/>
      <c r="F159" s="387" t="s">
        <v>51</v>
      </c>
      <c r="G159" s="401"/>
      <c r="H159" s="57" t="s">
        <v>228</v>
      </c>
      <c r="I159" s="55"/>
      <c r="J159" s="401"/>
      <c r="K159" s="57" t="s">
        <v>228</v>
      </c>
      <c r="L159" s="55"/>
      <c r="M159" s="391">
        <f>IF(N159="","",VLOOKUP(N159,基準選択肢C,2,FALSE))</f>
      </c>
      <c r="N159" s="391">
        <f>IF(AND(G159="はい",I159="はい"),"基準1と6",IF(AND(J159="はい",L159="はい"),"基準1と6",IF(AND(G159="はい",I159="いいえ"),"基準1",IF(AND(J159="はい",L159="いいえ"),"基準1",""))))</f>
      </c>
    </row>
    <row r="160" spans="1:14" ht="79.5" customHeight="1">
      <c r="A160" s="50"/>
      <c r="B160" s="50"/>
      <c r="C160" s="408"/>
      <c r="D160" s="409"/>
      <c r="E160" s="410"/>
      <c r="F160" s="421"/>
      <c r="G160" s="412"/>
      <c r="H160" s="57" t="s">
        <v>81</v>
      </c>
      <c r="I160" s="55"/>
      <c r="J160" s="412"/>
      <c r="K160" s="57" t="s">
        <v>81</v>
      </c>
      <c r="L160" s="55"/>
      <c r="M160" s="313"/>
      <c r="N160" s="313"/>
    </row>
    <row r="161" spans="1:14" ht="60" customHeight="1">
      <c r="A161" s="50"/>
      <c r="B161" s="50"/>
      <c r="C161" s="354" t="s">
        <v>167</v>
      </c>
      <c r="D161" s="416"/>
      <c r="E161" s="416"/>
      <c r="F161" s="387" t="s">
        <v>52</v>
      </c>
      <c r="G161" s="414"/>
      <c r="H161" s="99" t="s">
        <v>229</v>
      </c>
      <c r="I161" s="55"/>
      <c r="J161" s="414"/>
      <c r="K161" s="99" t="s">
        <v>229</v>
      </c>
      <c r="L161" s="55"/>
      <c r="M161" s="391">
        <f>IF(N161="","",VLOOKUP(N161,基準選択肢C,2))</f>
      </c>
      <c r="N161" s="391">
        <f>IF(AND(G161="はい",I161="はい"),"基準1と4と5",IF(AND(J161="はい",L161="はい"),"基準1と4と5",IF(AND(G161="はい",I161="いいえ"),"基準1",IF(AND(J161="はい",L161="いいえ"),"基準1",""))))</f>
      </c>
    </row>
    <row r="162" spans="1:14" ht="79.5" customHeight="1">
      <c r="A162" s="50"/>
      <c r="B162" s="50"/>
      <c r="C162" s="417"/>
      <c r="D162" s="418"/>
      <c r="E162" s="418"/>
      <c r="F162" s="313"/>
      <c r="G162" s="415"/>
      <c r="H162" s="99" t="s">
        <v>82</v>
      </c>
      <c r="I162" s="55"/>
      <c r="J162" s="415"/>
      <c r="K162" s="99" t="s">
        <v>82</v>
      </c>
      <c r="L162" s="55"/>
      <c r="M162" s="313"/>
      <c r="N162" s="313"/>
    </row>
    <row r="163" spans="1:14" ht="60" customHeight="1">
      <c r="A163" s="50"/>
      <c r="B163" s="50"/>
      <c r="C163" s="417"/>
      <c r="D163" s="418"/>
      <c r="E163" s="418"/>
      <c r="F163" s="387" t="s">
        <v>51</v>
      </c>
      <c r="G163" s="401"/>
      <c r="H163" s="57" t="s">
        <v>229</v>
      </c>
      <c r="I163" s="55"/>
      <c r="J163" s="401"/>
      <c r="K163" s="57" t="s">
        <v>229</v>
      </c>
      <c r="L163" s="55"/>
      <c r="M163" s="391">
        <f>IF(N163="","",VLOOKUP(N163,基準選択肢C,2))</f>
      </c>
      <c r="N163" s="391">
        <f>IF(AND(G163="はい",I163="はい"),"基準1と6",IF(AND(J163="はい",L163="はい"),"基準1と6",IF(AND(G163="はい",I163="いいえ"),"基準1",IF(AND(J163="はい",L163="いいえ"),"基準1",""))))</f>
      </c>
    </row>
    <row r="164" spans="1:14" ht="79.5" customHeight="1">
      <c r="A164" s="50"/>
      <c r="B164" s="50"/>
      <c r="C164" s="419"/>
      <c r="D164" s="420"/>
      <c r="E164" s="420"/>
      <c r="F164" s="313"/>
      <c r="G164" s="415"/>
      <c r="H164" s="57" t="s">
        <v>82</v>
      </c>
      <c r="I164" s="55"/>
      <c r="J164" s="415"/>
      <c r="K164" s="57" t="s">
        <v>82</v>
      </c>
      <c r="L164" s="55"/>
      <c r="M164" s="313"/>
      <c r="N164" s="313"/>
    </row>
    <row r="165" spans="3:14" ht="18.75">
      <c r="C165" s="48"/>
      <c r="D165" s="48"/>
      <c r="E165" s="48"/>
      <c r="F165" s="48"/>
      <c r="G165" s="48"/>
      <c r="H165" s="48"/>
      <c r="N165" s="252"/>
    </row>
    <row r="166" spans="1:14" ht="31.5" customHeight="1">
      <c r="A166" s="50"/>
      <c r="B166" s="50"/>
      <c r="C166" s="59"/>
      <c r="D166" s="63"/>
      <c r="E166" s="62" t="s">
        <v>168</v>
      </c>
      <c r="F166" s="246" t="s">
        <v>88</v>
      </c>
      <c r="G166" s="363">
        <f>IF(G25="","",G25)</f>
      </c>
      <c r="H166" s="364"/>
      <c r="I166" s="364"/>
      <c r="J166" s="364"/>
      <c r="K166" s="364"/>
      <c r="L166" s="364"/>
      <c r="M166" s="365"/>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6" t="s">
        <v>62</v>
      </c>
      <c r="D168" s="367"/>
      <c r="E168" s="367"/>
      <c r="F168" s="368"/>
      <c r="G168" s="375" t="s">
        <v>61</v>
      </c>
      <c r="H168" s="376"/>
      <c r="I168" s="377"/>
      <c r="J168" s="375" t="s">
        <v>79</v>
      </c>
      <c r="K168" s="376"/>
      <c r="L168" s="377"/>
      <c r="M168" s="375"/>
      <c r="N168" s="378"/>
    </row>
    <row r="169" spans="1:14" ht="21" customHeight="1">
      <c r="A169" s="50"/>
      <c r="B169" s="50"/>
      <c r="C169" s="369"/>
      <c r="D169" s="370"/>
      <c r="E169" s="370"/>
      <c r="F169" s="371"/>
      <c r="G169" s="366" t="s">
        <v>23</v>
      </c>
      <c r="H169" s="375" t="s">
        <v>60</v>
      </c>
      <c r="I169" s="377"/>
      <c r="J169" s="366" t="s">
        <v>23</v>
      </c>
      <c r="K169" s="375" t="s">
        <v>60</v>
      </c>
      <c r="L169" s="377"/>
      <c r="M169" s="375" t="s">
        <v>60</v>
      </c>
      <c r="N169" s="378"/>
    </row>
    <row r="170" spans="1:14" ht="52.5" customHeight="1">
      <c r="A170" s="50"/>
      <c r="B170" s="50"/>
      <c r="C170" s="372"/>
      <c r="D170" s="373"/>
      <c r="E170" s="373"/>
      <c r="F170" s="374"/>
      <c r="G170" s="379"/>
      <c r="H170" s="375" t="s">
        <v>59</v>
      </c>
      <c r="I170" s="377"/>
      <c r="J170" s="379"/>
      <c r="K170" s="375" t="s">
        <v>59</v>
      </c>
      <c r="L170" s="377"/>
      <c r="M170" s="375" t="s">
        <v>58</v>
      </c>
      <c r="N170" s="378"/>
    </row>
    <row r="171" spans="1:14" ht="54" customHeight="1">
      <c r="A171" s="50"/>
      <c r="B171" s="50"/>
      <c r="C171" s="380" t="s">
        <v>164</v>
      </c>
      <c r="D171" s="381"/>
      <c r="E171" s="382"/>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83" t="s">
        <v>159</v>
      </c>
      <c r="D172" s="384"/>
      <c r="E172" s="384"/>
      <c r="F172" s="387" t="s">
        <v>52</v>
      </c>
      <c r="G172" s="389"/>
      <c r="H172" s="249" t="s">
        <v>57</v>
      </c>
      <c r="I172" s="97"/>
      <c r="J172" s="389"/>
      <c r="K172" s="249" t="s">
        <v>57</v>
      </c>
      <c r="L172" s="97"/>
      <c r="M172" s="391">
        <f>IF(N172="","",VLOOKUP(N172,基準選択肢C,2,FALSE))</f>
      </c>
      <c r="N172" s="391">
        <f>IF(AND($G172="はい",$I173="有"),"基準1と4と5",IF(AND($J172="はい",$L173="有"),"基準1と4と5",IF($G172="はい","基準1",IF($J172="はい","基準1",""))))</f>
      </c>
    </row>
    <row r="173" spans="1:14" ht="48.75" customHeight="1">
      <c r="A173" s="50"/>
      <c r="B173" s="50"/>
      <c r="C173" s="385"/>
      <c r="D173" s="386"/>
      <c r="E173" s="386"/>
      <c r="F173" s="388"/>
      <c r="G173" s="390"/>
      <c r="H173" s="57" t="s">
        <v>56</v>
      </c>
      <c r="I173" s="55"/>
      <c r="J173" s="390"/>
      <c r="K173" s="57" t="s">
        <v>56</v>
      </c>
      <c r="L173" s="55"/>
      <c r="M173" s="313"/>
      <c r="N173" s="313"/>
    </row>
    <row r="174" spans="1:14" ht="60" customHeight="1">
      <c r="A174" s="50"/>
      <c r="B174" s="50"/>
      <c r="C174" s="392" t="s">
        <v>165</v>
      </c>
      <c r="D174" s="393"/>
      <c r="E174" s="394"/>
      <c r="F174" s="387" t="s">
        <v>52</v>
      </c>
      <c r="G174" s="401"/>
      <c r="H174" s="54" t="s">
        <v>55</v>
      </c>
      <c r="I174" s="55"/>
      <c r="J174" s="401"/>
      <c r="K174" s="54" t="s">
        <v>55</v>
      </c>
      <c r="L174" s="55"/>
      <c r="M174" s="391">
        <f>IF(N174="","",VLOOKUP(N174,基準選択肢C,2,FALSE))</f>
      </c>
      <c r="N174" s="391">
        <f>IF(OR(I175&gt;=2500000,L175&gt;=2500000),"基準1と4と5",IF(OR(I175&gt;=1000000,L175&gt;=1000000),"基準1",""))</f>
      </c>
    </row>
    <row r="175" spans="1:14" ht="54" customHeight="1">
      <c r="A175" s="50"/>
      <c r="B175" s="50"/>
      <c r="C175" s="395"/>
      <c r="D175" s="396"/>
      <c r="E175" s="397"/>
      <c r="F175" s="388"/>
      <c r="G175" s="390"/>
      <c r="H175" s="57" t="s">
        <v>54</v>
      </c>
      <c r="I175" s="58"/>
      <c r="J175" s="390"/>
      <c r="K175" s="57" t="s">
        <v>54</v>
      </c>
      <c r="L175" s="58"/>
      <c r="M175" s="313"/>
      <c r="N175" s="313"/>
    </row>
    <row r="176" spans="1:14" ht="60" customHeight="1">
      <c r="A176" s="50"/>
      <c r="B176" s="50"/>
      <c r="C176" s="395"/>
      <c r="D176" s="396"/>
      <c r="E176" s="397"/>
      <c r="F176" s="387" t="s">
        <v>51</v>
      </c>
      <c r="G176" s="401"/>
      <c r="H176" s="54" t="s">
        <v>55</v>
      </c>
      <c r="I176" s="55"/>
      <c r="J176" s="401"/>
      <c r="K176" s="54" t="s">
        <v>55</v>
      </c>
      <c r="L176" s="55"/>
      <c r="M176" s="391">
        <f>IF(N176="","",VLOOKUP(N176,基準選択肢C,2,FALSE))</f>
      </c>
      <c r="N176" s="391">
        <f>IF(OR(I177&gt;=2500000,L177&gt;=2500000),"基準1と6",IF(OR(I177&gt;=1000000,L177&gt;=1000000),"基準1",""))</f>
      </c>
    </row>
    <row r="177" spans="1:14" ht="54" customHeight="1">
      <c r="A177" s="50"/>
      <c r="B177" s="50"/>
      <c r="C177" s="398"/>
      <c r="D177" s="399"/>
      <c r="E177" s="400"/>
      <c r="F177" s="388"/>
      <c r="G177" s="390"/>
      <c r="H177" s="57" t="s">
        <v>54</v>
      </c>
      <c r="I177" s="58"/>
      <c r="J177" s="390"/>
      <c r="K177" s="57" t="s">
        <v>54</v>
      </c>
      <c r="L177" s="58"/>
      <c r="M177" s="313"/>
      <c r="N177" s="313"/>
    </row>
    <row r="178" spans="1:14" ht="73.5" customHeight="1">
      <c r="A178" s="50"/>
      <c r="B178" s="50"/>
      <c r="C178" s="402" t="s">
        <v>166</v>
      </c>
      <c r="D178" s="393"/>
      <c r="E178" s="394"/>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98"/>
      <c r="D179" s="399"/>
      <c r="E179" s="400"/>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92" t="s">
        <v>162</v>
      </c>
      <c r="D180" s="403"/>
      <c r="E180" s="404"/>
      <c r="F180" s="387" t="s">
        <v>52</v>
      </c>
      <c r="G180" s="401"/>
      <c r="H180" s="57" t="s">
        <v>228</v>
      </c>
      <c r="I180" s="55"/>
      <c r="J180" s="401"/>
      <c r="K180" s="57" t="s">
        <v>228</v>
      </c>
      <c r="L180" s="55"/>
      <c r="M180" s="391">
        <f>IF(N180="","",VLOOKUP(N180,基準選択肢C,2,FALSE))</f>
      </c>
      <c r="N180" s="391">
        <f>IF(AND(G180="はい",I180="はい"),"基準1と4と5",IF(AND(J180="はい",L180="はい"),"基準1と4と5",IF(AND(G180="はい",I180="いいえ"),"基準1",IF(AND(J180="はい",L180="いいえ"),"基準1",""))))</f>
      </c>
    </row>
    <row r="181" spans="1:14" ht="79.5" customHeight="1">
      <c r="A181" s="50"/>
      <c r="B181" s="50"/>
      <c r="C181" s="405"/>
      <c r="D181" s="406"/>
      <c r="E181" s="407"/>
      <c r="F181" s="421"/>
      <c r="G181" s="412"/>
      <c r="H181" s="57" t="s">
        <v>81</v>
      </c>
      <c r="I181" s="55"/>
      <c r="J181" s="412"/>
      <c r="K181" s="57" t="s">
        <v>81</v>
      </c>
      <c r="L181" s="55"/>
      <c r="M181" s="313"/>
      <c r="N181" s="313"/>
    </row>
    <row r="182" spans="1:14" ht="62.25" customHeight="1">
      <c r="A182" s="50"/>
      <c r="B182" s="50"/>
      <c r="C182" s="405"/>
      <c r="D182" s="406"/>
      <c r="E182" s="407"/>
      <c r="F182" s="387" t="s">
        <v>51</v>
      </c>
      <c r="G182" s="401"/>
      <c r="H182" s="57" t="s">
        <v>228</v>
      </c>
      <c r="I182" s="55"/>
      <c r="J182" s="401"/>
      <c r="K182" s="57" t="s">
        <v>228</v>
      </c>
      <c r="L182" s="55"/>
      <c r="M182" s="391">
        <f>IF(N182="","",VLOOKUP(N182,基準選択肢C,2,FALSE))</f>
      </c>
      <c r="N182" s="391">
        <f>IF(AND(G182="はい",I182="はい"),"基準1と6",IF(AND(J182="はい",L182="はい"),"基準1と6",IF(AND(G182="はい",I182="いいえ"),"基準1",IF(AND(J182="はい",L182="いいえ"),"基準1",""))))</f>
      </c>
    </row>
    <row r="183" spans="1:14" ht="79.5" customHeight="1">
      <c r="A183" s="50"/>
      <c r="B183" s="50"/>
      <c r="C183" s="408"/>
      <c r="D183" s="409"/>
      <c r="E183" s="410"/>
      <c r="F183" s="421"/>
      <c r="G183" s="412"/>
      <c r="H183" s="57" t="s">
        <v>81</v>
      </c>
      <c r="I183" s="55"/>
      <c r="J183" s="412"/>
      <c r="K183" s="57" t="s">
        <v>81</v>
      </c>
      <c r="L183" s="55"/>
      <c r="M183" s="313"/>
      <c r="N183" s="313"/>
    </row>
    <row r="184" spans="1:14" ht="60" customHeight="1">
      <c r="A184" s="50"/>
      <c r="B184" s="50"/>
      <c r="C184" s="354" t="s">
        <v>167</v>
      </c>
      <c r="D184" s="416"/>
      <c r="E184" s="416"/>
      <c r="F184" s="387" t="s">
        <v>52</v>
      </c>
      <c r="G184" s="414"/>
      <c r="H184" s="99" t="s">
        <v>229</v>
      </c>
      <c r="I184" s="55"/>
      <c r="J184" s="414"/>
      <c r="K184" s="99" t="s">
        <v>229</v>
      </c>
      <c r="L184" s="55"/>
      <c r="M184" s="391">
        <f>IF(N184="","",VLOOKUP(N184,基準選択肢C,2))</f>
      </c>
      <c r="N184" s="391">
        <f>IF(AND(G184="はい",I184="はい"),"基準1と4と5",IF(AND(J184="はい",L184="はい"),"基準1と4と5",IF(AND(G184="はい",I184="いいえ"),"基準1",IF(AND(J184="はい",L184="いいえ"),"基準1",""))))</f>
      </c>
    </row>
    <row r="185" spans="1:14" ht="79.5" customHeight="1">
      <c r="A185" s="50"/>
      <c r="B185" s="50"/>
      <c r="C185" s="417"/>
      <c r="D185" s="418"/>
      <c r="E185" s="418"/>
      <c r="F185" s="313"/>
      <c r="G185" s="415"/>
      <c r="H185" s="99" t="s">
        <v>82</v>
      </c>
      <c r="I185" s="55"/>
      <c r="J185" s="415"/>
      <c r="K185" s="99" t="s">
        <v>82</v>
      </c>
      <c r="L185" s="55"/>
      <c r="M185" s="313"/>
      <c r="N185" s="313"/>
    </row>
    <row r="186" spans="1:14" ht="60" customHeight="1">
      <c r="A186" s="50"/>
      <c r="B186" s="50"/>
      <c r="C186" s="417"/>
      <c r="D186" s="418"/>
      <c r="E186" s="418"/>
      <c r="F186" s="387" t="s">
        <v>51</v>
      </c>
      <c r="G186" s="401"/>
      <c r="H186" s="57" t="s">
        <v>229</v>
      </c>
      <c r="I186" s="55"/>
      <c r="J186" s="401"/>
      <c r="K186" s="57" t="s">
        <v>229</v>
      </c>
      <c r="L186" s="55"/>
      <c r="M186" s="391">
        <f>IF(N186="","",VLOOKUP(N186,基準選択肢C,2))</f>
      </c>
      <c r="N186" s="391">
        <f>IF(AND(G186="はい",I186="はい"),"基準1と6",IF(AND(J186="はい",L186="はい"),"基準1と6",IF(AND(G186="はい",I186="いいえ"),"基準1",IF(AND(J186="はい",L186="いいえ"),"基準1",""))))</f>
      </c>
    </row>
    <row r="187" spans="1:14" ht="79.5" customHeight="1">
      <c r="A187" s="50"/>
      <c r="B187" s="50"/>
      <c r="C187" s="419"/>
      <c r="D187" s="420"/>
      <c r="E187" s="420"/>
      <c r="F187" s="313"/>
      <c r="G187" s="415"/>
      <c r="H187" s="57" t="s">
        <v>82</v>
      </c>
      <c r="I187" s="55"/>
      <c r="J187" s="415"/>
      <c r="K187" s="57" t="s">
        <v>82</v>
      </c>
      <c r="L187" s="55"/>
      <c r="M187" s="313"/>
      <c r="N187" s="313"/>
    </row>
  </sheetData>
  <sheetProtection sheet="1"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94</v>
      </c>
      <c r="G1" s="336"/>
      <c r="H1" s="336"/>
      <c r="I1" s="336"/>
      <c r="J1" s="336"/>
      <c r="K1" s="336"/>
      <c r="L1" s="336"/>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337" t="s">
        <v>89</v>
      </c>
      <c r="L5" s="338"/>
      <c r="M5" s="89"/>
      <c r="N5" s="50"/>
    </row>
    <row r="6" spans="1:14" ht="36.75" customHeight="1">
      <c r="A6" s="50"/>
      <c r="B6" s="50"/>
      <c r="C6" s="84"/>
      <c r="D6" s="84"/>
      <c r="E6" s="84"/>
      <c r="F6" s="84"/>
      <c r="G6" s="84"/>
      <c r="H6" s="60"/>
      <c r="I6" s="59"/>
      <c r="J6" s="59"/>
      <c r="K6" s="337" t="s">
        <v>90</v>
      </c>
      <c r="L6" s="422"/>
      <c r="M6" s="253"/>
      <c r="N6" s="50"/>
    </row>
    <row r="7" spans="1:14" ht="36.75" customHeight="1">
      <c r="A7" s="50"/>
      <c r="B7" s="50"/>
      <c r="C7" s="345" t="s">
        <v>170</v>
      </c>
      <c r="D7" s="347">
        <f>IF('様式A'!B10="","",'様式A'!B10)</f>
      </c>
      <c r="E7" s="348"/>
      <c r="F7" s="348"/>
      <c r="G7" s="348"/>
      <c r="H7" s="348"/>
      <c r="I7" s="348"/>
      <c r="J7" s="60"/>
      <c r="K7" s="337" t="s">
        <v>91</v>
      </c>
      <c r="L7" s="339"/>
      <c r="M7" s="100"/>
      <c r="N7" s="50"/>
    </row>
    <row r="8" spans="1:14" ht="36.75" customHeight="1">
      <c r="A8" s="50"/>
      <c r="B8" s="50"/>
      <c r="C8" s="346"/>
      <c r="D8" s="349"/>
      <c r="E8" s="349"/>
      <c r="F8" s="349"/>
      <c r="G8" s="349"/>
      <c r="H8" s="349"/>
      <c r="I8" s="349"/>
      <c r="J8" s="88"/>
      <c r="K8" s="337" t="s">
        <v>92</v>
      </c>
      <c r="L8" s="339"/>
      <c r="M8" s="87"/>
      <c r="N8" s="50"/>
    </row>
    <row r="9" spans="1:14" ht="45.75" customHeight="1">
      <c r="A9" s="50"/>
      <c r="B9" s="50"/>
      <c r="C9" s="86"/>
      <c r="D9" s="85"/>
      <c r="E9" s="76"/>
      <c r="F9" s="76"/>
      <c r="G9" s="84"/>
      <c r="H9" s="83"/>
      <c r="I9" s="83"/>
      <c r="J9" s="83"/>
      <c r="K9" s="465" t="s">
        <v>93</v>
      </c>
      <c r="L9" s="466"/>
      <c r="M9" s="466"/>
      <c r="N9" s="77"/>
    </row>
    <row r="10" spans="1:14" ht="93" customHeight="1">
      <c r="A10" s="50"/>
      <c r="B10" s="50"/>
      <c r="C10" s="86"/>
      <c r="D10" s="85"/>
      <c r="E10" s="76"/>
      <c r="F10" s="76"/>
      <c r="G10" s="84"/>
      <c r="H10" s="83"/>
      <c r="I10" s="83"/>
      <c r="J10" s="83"/>
      <c r="K10" s="467"/>
      <c r="L10" s="468"/>
      <c r="M10" s="469"/>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54" t="s">
        <v>220</v>
      </c>
      <c r="D12" s="355"/>
      <c r="E12" s="356"/>
      <c r="F12" s="66" t="s">
        <v>63</v>
      </c>
      <c r="G12" s="342">
        <f>IF('様式B'!F10="","",'様式B'!F10)</f>
      </c>
      <c r="H12" s="342"/>
      <c r="I12" s="342"/>
      <c r="J12" s="350">
        <f>IF(G12="","","本研究対象薬剤・機器名："&amp;'様式B'!H10)</f>
      </c>
      <c r="K12" s="344"/>
      <c r="L12" s="344"/>
      <c r="M12" s="344"/>
      <c r="N12" s="50"/>
    </row>
    <row r="13" spans="1:14" ht="30.75" customHeight="1">
      <c r="A13" s="50"/>
      <c r="B13" s="50"/>
      <c r="C13" s="357"/>
      <c r="D13" s="358"/>
      <c r="E13" s="359"/>
      <c r="F13" s="66" t="s">
        <v>66</v>
      </c>
      <c r="G13" s="342">
        <f>IF('様式B'!F11="","",'様式B'!F11)</f>
      </c>
      <c r="H13" s="342"/>
      <c r="I13" s="342"/>
      <c r="J13" s="350">
        <f>IF(G13="","","本研究対象薬剤・機器名："&amp;'様式B'!H11)</f>
      </c>
      <c r="K13" s="344"/>
      <c r="L13" s="344"/>
      <c r="M13" s="344"/>
      <c r="N13" s="50"/>
    </row>
    <row r="14" spans="1:14" ht="30.75" customHeight="1">
      <c r="A14" s="50"/>
      <c r="B14" s="50"/>
      <c r="C14" s="357"/>
      <c r="D14" s="358"/>
      <c r="E14" s="359"/>
      <c r="F14" s="66" t="s">
        <v>65</v>
      </c>
      <c r="G14" s="342">
        <f>IF('様式B'!F12="","",'様式B'!F12)</f>
      </c>
      <c r="H14" s="342"/>
      <c r="I14" s="342"/>
      <c r="J14" s="350">
        <f>IF(G14="","","本研究対象薬剤・機器名："&amp;'様式B'!H12)</f>
      </c>
      <c r="K14" s="344"/>
      <c r="L14" s="344"/>
      <c r="M14" s="344"/>
      <c r="N14" s="50"/>
    </row>
    <row r="15" spans="1:14" ht="30.75" customHeight="1">
      <c r="A15" s="50"/>
      <c r="B15" s="50"/>
      <c r="C15" s="357"/>
      <c r="D15" s="358"/>
      <c r="E15" s="359"/>
      <c r="F15" s="66" t="s">
        <v>64</v>
      </c>
      <c r="G15" s="342">
        <f>IF('様式B'!F13="","",'様式B'!F13)</f>
      </c>
      <c r="H15" s="342"/>
      <c r="I15" s="342"/>
      <c r="J15" s="350">
        <f>IF(G15="","","本研究対象薬剤・機器名："&amp;'様式B'!H13)</f>
      </c>
      <c r="K15" s="344"/>
      <c r="L15" s="344"/>
      <c r="M15" s="344"/>
      <c r="N15" s="50"/>
    </row>
    <row r="16" spans="1:14" ht="30.75" customHeight="1">
      <c r="A16" s="50"/>
      <c r="B16" s="50"/>
      <c r="C16" s="357"/>
      <c r="D16" s="358"/>
      <c r="E16" s="359"/>
      <c r="F16" s="66" t="s">
        <v>74</v>
      </c>
      <c r="G16" s="342">
        <f>IF('様式B'!F14="","",'様式B'!F14)</f>
      </c>
      <c r="H16" s="342"/>
      <c r="I16" s="342"/>
      <c r="J16" s="350">
        <f>IF(G16="","","本研究対象薬剤・機器名："&amp;'様式B'!H14)</f>
      </c>
      <c r="K16" s="344"/>
      <c r="L16" s="344"/>
      <c r="M16" s="344"/>
      <c r="N16" s="50"/>
    </row>
    <row r="17" spans="1:14" ht="30.75" customHeight="1">
      <c r="A17" s="50"/>
      <c r="B17" s="50"/>
      <c r="C17" s="357"/>
      <c r="D17" s="358"/>
      <c r="E17" s="359"/>
      <c r="F17" s="66" t="s">
        <v>75</v>
      </c>
      <c r="G17" s="342"/>
      <c r="H17" s="342"/>
      <c r="I17" s="342"/>
      <c r="J17" s="350"/>
      <c r="K17" s="344"/>
      <c r="L17" s="344"/>
      <c r="M17" s="344"/>
      <c r="N17" s="50"/>
    </row>
    <row r="18" spans="1:14" ht="30.75" customHeight="1">
      <c r="A18" s="50"/>
      <c r="B18" s="50"/>
      <c r="C18" s="360"/>
      <c r="D18" s="361"/>
      <c r="E18" s="362"/>
      <c r="F18" s="66" t="s">
        <v>76</v>
      </c>
      <c r="G18" s="342"/>
      <c r="H18" s="342"/>
      <c r="I18" s="342"/>
      <c r="J18" s="343"/>
      <c r="K18" s="344"/>
      <c r="L18" s="344"/>
      <c r="M18" s="34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51" t="s">
        <v>77</v>
      </c>
      <c r="D20" s="351"/>
      <c r="E20" s="352"/>
      <c r="F20" s="353"/>
      <c r="G20" s="353"/>
      <c r="H20" s="353"/>
      <c r="I20" s="353"/>
      <c r="J20" s="59"/>
      <c r="K20" s="59"/>
      <c r="L20" s="59"/>
      <c r="M20" s="59"/>
      <c r="N20" s="50"/>
    </row>
    <row r="21" spans="1:14" ht="31.5" customHeight="1">
      <c r="A21" s="50"/>
      <c r="B21" s="50"/>
      <c r="C21" s="60"/>
      <c r="D21" s="63"/>
      <c r="E21" s="62" t="s">
        <v>168</v>
      </c>
      <c r="F21" s="61" t="s">
        <v>63</v>
      </c>
      <c r="G21" s="423">
        <f>IF(G12="","",G12)</f>
      </c>
      <c r="H21" s="424"/>
      <c r="I21" s="424"/>
      <c r="J21" s="424"/>
      <c r="K21" s="424"/>
      <c r="L21" s="424"/>
      <c r="M21" s="425"/>
      <c r="N21" s="50"/>
    </row>
    <row r="22" spans="1:14" ht="19.5" customHeight="1">
      <c r="A22" s="50"/>
      <c r="B22" s="50"/>
      <c r="C22" s="60"/>
      <c r="D22" s="60"/>
      <c r="E22" s="59"/>
      <c r="F22" s="59"/>
      <c r="G22" s="60"/>
      <c r="H22" s="60"/>
      <c r="I22" s="59"/>
      <c r="J22" s="59"/>
      <c r="K22" s="59"/>
      <c r="L22" s="59"/>
      <c r="M22" s="59"/>
      <c r="N22" s="50"/>
    </row>
    <row r="23" spans="1:14" ht="21" customHeight="1">
      <c r="A23" s="50"/>
      <c r="B23" s="50"/>
      <c r="C23" s="426" t="s">
        <v>62</v>
      </c>
      <c r="D23" s="427"/>
      <c r="E23" s="427"/>
      <c r="F23" s="428"/>
      <c r="G23" s="375" t="s">
        <v>61</v>
      </c>
      <c r="H23" s="376"/>
      <c r="I23" s="377"/>
      <c r="J23" s="375" t="s">
        <v>79</v>
      </c>
      <c r="K23" s="376"/>
      <c r="L23" s="377"/>
      <c r="M23" s="375"/>
      <c r="N23" s="435"/>
    </row>
    <row r="24" spans="1:14" ht="21" customHeight="1">
      <c r="A24" s="50"/>
      <c r="B24" s="50"/>
      <c r="C24" s="429"/>
      <c r="D24" s="430"/>
      <c r="E24" s="430"/>
      <c r="F24" s="431"/>
      <c r="G24" s="366" t="s">
        <v>23</v>
      </c>
      <c r="H24" s="375" t="s">
        <v>60</v>
      </c>
      <c r="I24" s="377"/>
      <c r="J24" s="366" t="s">
        <v>23</v>
      </c>
      <c r="K24" s="375" t="s">
        <v>60</v>
      </c>
      <c r="L24" s="377"/>
      <c r="M24" s="375" t="s">
        <v>60</v>
      </c>
      <c r="N24" s="435"/>
    </row>
    <row r="25" spans="1:14" ht="52.5" customHeight="1">
      <c r="A25" s="50"/>
      <c r="B25" s="50"/>
      <c r="C25" s="432"/>
      <c r="D25" s="433"/>
      <c r="E25" s="433"/>
      <c r="F25" s="434"/>
      <c r="G25" s="379"/>
      <c r="H25" s="375" t="s">
        <v>59</v>
      </c>
      <c r="I25" s="377"/>
      <c r="J25" s="379"/>
      <c r="K25" s="375" t="s">
        <v>59</v>
      </c>
      <c r="L25" s="377"/>
      <c r="M25" s="375" t="s">
        <v>58</v>
      </c>
      <c r="N25" s="435"/>
    </row>
    <row r="26" spans="1:14" ht="54" customHeight="1">
      <c r="A26" s="50"/>
      <c r="B26" s="50"/>
      <c r="C26" s="380" t="s">
        <v>164</v>
      </c>
      <c r="D26" s="341"/>
      <c r="E26" s="302"/>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83" t="s">
        <v>159</v>
      </c>
      <c r="D27" s="436"/>
      <c r="E27" s="436"/>
      <c r="F27" s="387" t="s">
        <v>52</v>
      </c>
      <c r="G27" s="389"/>
      <c r="H27" s="249" t="s">
        <v>57</v>
      </c>
      <c r="I27" s="97"/>
      <c r="J27" s="389"/>
      <c r="K27" s="249" t="s">
        <v>57</v>
      </c>
      <c r="L27" s="97"/>
      <c r="M27" s="391">
        <f>IF(N27="","",VLOOKUP(N27,基準選択肢C,2,FALSE))</f>
      </c>
      <c r="N27" s="391">
        <f>IF(AND($M$7="研究分担医師",$G27="はい",$I28="有"),"基準1と7",IF(AND($M$7="研究分担医師",$J27="はい",$L28="有"),"基準1と7",IF($G27="はい","基準1",IF($J27="はい","基準1",""))))</f>
      </c>
    </row>
    <row r="28" spans="1:14" ht="48.75" customHeight="1">
      <c r="A28" s="50"/>
      <c r="B28" s="50"/>
      <c r="C28" s="437"/>
      <c r="D28" s="438"/>
      <c r="E28" s="438"/>
      <c r="F28" s="388"/>
      <c r="G28" s="390"/>
      <c r="H28" s="57" t="s">
        <v>56</v>
      </c>
      <c r="I28" s="55"/>
      <c r="J28" s="390"/>
      <c r="K28" s="57" t="s">
        <v>56</v>
      </c>
      <c r="L28" s="55"/>
      <c r="M28" s="313"/>
      <c r="N28" s="313"/>
    </row>
    <row r="29" spans="1:14" ht="60" customHeight="1">
      <c r="A29" s="50"/>
      <c r="B29" s="50"/>
      <c r="C29" s="392" t="s">
        <v>171</v>
      </c>
      <c r="D29" s="393"/>
      <c r="E29" s="394"/>
      <c r="F29" s="387" t="s">
        <v>52</v>
      </c>
      <c r="G29" s="401"/>
      <c r="H29" s="54" t="s">
        <v>55</v>
      </c>
      <c r="I29" s="55"/>
      <c r="J29" s="401"/>
      <c r="K29" s="54" t="s">
        <v>55</v>
      </c>
      <c r="L29" s="55"/>
      <c r="M29" s="391">
        <f>IF(N29="","",VLOOKUP(N29,基準選択肢C,2,FALSE))</f>
      </c>
      <c r="N29" s="391">
        <f>IF(AND($M$7="研究分担医師",$G29="はい",$I30&gt;=2500000),"基準1と7",IF(AND($M$7="研究分担医師",$J29="はい",$L30&gt;=2500000),"基準1と7",IF($G29="はい","基準1",IF($J29="はい","基準1",""))))</f>
      </c>
    </row>
    <row r="30" spans="1:14" ht="54" customHeight="1">
      <c r="A30" s="50"/>
      <c r="B30" s="50"/>
      <c r="C30" s="395"/>
      <c r="D30" s="396"/>
      <c r="E30" s="397"/>
      <c r="F30" s="388"/>
      <c r="G30" s="390"/>
      <c r="H30" s="57" t="s">
        <v>54</v>
      </c>
      <c r="I30" s="58"/>
      <c r="J30" s="390"/>
      <c r="K30" s="57" t="s">
        <v>54</v>
      </c>
      <c r="L30" s="58"/>
      <c r="M30" s="313"/>
      <c r="N30" s="313"/>
    </row>
    <row r="31" spans="1:14" ht="60" customHeight="1">
      <c r="A31" s="50"/>
      <c r="B31" s="50"/>
      <c r="C31" s="395"/>
      <c r="D31" s="396"/>
      <c r="E31" s="397"/>
      <c r="F31" s="387" t="s">
        <v>51</v>
      </c>
      <c r="G31" s="401"/>
      <c r="H31" s="54" t="s">
        <v>55</v>
      </c>
      <c r="I31" s="55"/>
      <c r="J31" s="401"/>
      <c r="K31" s="54" t="s">
        <v>55</v>
      </c>
      <c r="L31" s="55"/>
      <c r="M31" s="391">
        <f>IF(N31="","",VLOOKUP(N31,基準選択肢C,2,FALSE))</f>
      </c>
      <c r="N31" s="391">
        <f>IF(G31="はい","基準1",IF(J31="はい","基準1",""))</f>
      </c>
    </row>
    <row r="32" spans="1:14" ht="54" customHeight="1">
      <c r="A32" s="50"/>
      <c r="B32" s="50"/>
      <c r="C32" s="398"/>
      <c r="D32" s="399"/>
      <c r="E32" s="400"/>
      <c r="F32" s="388"/>
      <c r="G32" s="390"/>
      <c r="H32" s="57" t="s">
        <v>54</v>
      </c>
      <c r="I32" s="58"/>
      <c r="J32" s="390"/>
      <c r="K32" s="57" t="s">
        <v>54</v>
      </c>
      <c r="L32" s="58"/>
      <c r="M32" s="313"/>
      <c r="N32" s="313">
        <f>IF(G32="はい","基準1",IF(J32="はい","基準1",""))</f>
      </c>
    </row>
    <row r="33" spans="1:14" ht="73.5" customHeight="1">
      <c r="A33" s="50"/>
      <c r="B33" s="50"/>
      <c r="C33" s="439" t="s">
        <v>186</v>
      </c>
      <c r="D33" s="440"/>
      <c r="E33" s="441"/>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2"/>
      <c r="D34" s="443"/>
      <c r="E34" s="444"/>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5" t="s">
        <v>172</v>
      </c>
      <c r="D35" s="446"/>
      <c r="E35" s="447"/>
      <c r="F35" s="387" t="s">
        <v>52</v>
      </c>
      <c r="G35" s="401"/>
      <c r="H35" s="57" t="s">
        <v>228</v>
      </c>
      <c r="I35" s="55"/>
      <c r="J35" s="401"/>
      <c r="K35" s="57" t="s">
        <v>228</v>
      </c>
      <c r="L35" s="55"/>
      <c r="M35" s="391">
        <f>IF(N35="","",VLOOKUP(N35,基準選択肢C,2,FALSE))</f>
      </c>
      <c r="N35" s="391">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8"/>
      <c r="D36" s="449"/>
      <c r="E36" s="450"/>
      <c r="F36" s="454"/>
      <c r="G36" s="412"/>
      <c r="H36" s="57" t="s">
        <v>81</v>
      </c>
      <c r="I36" s="55"/>
      <c r="J36" s="412"/>
      <c r="K36" s="57" t="s">
        <v>81</v>
      </c>
      <c r="L36" s="55"/>
      <c r="M36" s="313"/>
      <c r="N36" s="313"/>
    </row>
    <row r="37" spans="1:14" ht="62.25" customHeight="1">
      <c r="A37" s="50"/>
      <c r="B37" s="50"/>
      <c r="C37" s="448"/>
      <c r="D37" s="449"/>
      <c r="E37" s="450"/>
      <c r="F37" s="387" t="s">
        <v>51</v>
      </c>
      <c r="G37" s="401"/>
      <c r="H37" s="57" t="s">
        <v>228</v>
      </c>
      <c r="I37" s="55"/>
      <c r="J37" s="401"/>
      <c r="K37" s="57" t="s">
        <v>228</v>
      </c>
      <c r="L37" s="55"/>
      <c r="M37" s="391">
        <f>IF(N37="","",VLOOKUP(N37,基準選択肢C,2,FALSE))</f>
      </c>
      <c r="N37" s="391">
        <f>IF(G37="はい","基準1",IF(J37="はい","基準1",""))</f>
      </c>
    </row>
    <row r="38" spans="1:14" ht="79.5" customHeight="1">
      <c r="A38" s="50"/>
      <c r="B38" s="50"/>
      <c r="C38" s="451"/>
      <c r="D38" s="452"/>
      <c r="E38" s="453"/>
      <c r="F38" s="454"/>
      <c r="G38" s="412"/>
      <c r="H38" s="57" t="s">
        <v>81</v>
      </c>
      <c r="I38" s="55"/>
      <c r="J38" s="412"/>
      <c r="K38" s="57" t="s">
        <v>81</v>
      </c>
      <c r="L38" s="55"/>
      <c r="M38" s="313"/>
      <c r="N38" s="313"/>
    </row>
    <row r="39" spans="1:14" ht="60" customHeight="1">
      <c r="A39" s="50"/>
      <c r="B39" s="50"/>
      <c r="C39" s="455" t="s">
        <v>173</v>
      </c>
      <c r="D39" s="456"/>
      <c r="E39" s="457"/>
      <c r="F39" s="387" t="s">
        <v>52</v>
      </c>
      <c r="G39" s="414"/>
      <c r="H39" s="99" t="s">
        <v>229</v>
      </c>
      <c r="I39" s="55"/>
      <c r="J39" s="414"/>
      <c r="K39" s="99" t="s">
        <v>229</v>
      </c>
      <c r="L39" s="55"/>
      <c r="M39" s="391">
        <f>IF(N39="","",VLOOKUP(N39,基準選択肢C,2))</f>
      </c>
      <c r="N39" s="391">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58"/>
      <c r="D40" s="459"/>
      <c r="E40" s="460"/>
      <c r="F40" s="463"/>
      <c r="G40" s="415"/>
      <c r="H40" s="99" t="s">
        <v>82</v>
      </c>
      <c r="I40" s="55"/>
      <c r="J40" s="415"/>
      <c r="K40" s="99" t="s">
        <v>82</v>
      </c>
      <c r="L40" s="55"/>
      <c r="M40" s="313"/>
      <c r="N40" s="313"/>
    </row>
    <row r="41" spans="1:14" ht="60" customHeight="1">
      <c r="A41" s="50"/>
      <c r="B41" s="50"/>
      <c r="C41" s="458"/>
      <c r="D41" s="459"/>
      <c r="E41" s="460"/>
      <c r="F41" s="387" t="s">
        <v>51</v>
      </c>
      <c r="G41" s="401"/>
      <c r="H41" s="57" t="s">
        <v>229</v>
      </c>
      <c r="I41" s="55"/>
      <c r="J41" s="401"/>
      <c r="K41" s="57" t="s">
        <v>229</v>
      </c>
      <c r="L41" s="55"/>
      <c r="M41" s="391">
        <f>IF(N41="","",VLOOKUP(N41,基準選択肢C,2))</f>
      </c>
      <c r="N41" s="391">
        <f>IF(G41="はい","基準1",IF(J41="はい","基準1",""))</f>
      </c>
    </row>
    <row r="42" spans="1:14" ht="79.5" customHeight="1">
      <c r="A42" s="50"/>
      <c r="B42" s="50"/>
      <c r="C42" s="461"/>
      <c r="D42" s="462"/>
      <c r="E42" s="462"/>
      <c r="F42" s="463"/>
      <c r="G42" s="415"/>
      <c r="H42" s="57" t="s">
        <v>82</v>
      </c>
      <c r="I42" s="55"/>
      <c r="J42" s="415"/>
      <c r="K42" s="57" t="s">
        <v>82</v>
      </c>
      <c r="L42" s="55"/>
      <c r="M42" s="313"/>
      <c r="N42" s="313"/>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63">
        <f>IF(G13="","",G13)</f>
      </c>
      <c r="H44" s="364"/>
      <c r="I44" s="364"/>
      <c r="J44" s="364"/>
      <c r="K44" s="364"/>
      <c r="L44" s="364"/>
      <c r="M44" s="365"/>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26" t="s">
        <v>62</v>
      </c>
      <c r="D46" s="427"/>
      <c r="E46" s="427"/>
      <c r="F46" s="428"/>
      <c r="G46" s="375" t="s">
        <v>61</v>
      </c>
      <c r="H46" s="376"/>
      <c r="I46" s="377"/>
      <c r="J46" s="375" t="s">
        <v>79</v>
      </c>
      <c r="K46" s="376"/>
      <c r="L46" s="377"/>
      <c r="M46" s="375"/>
      <c r="N46" s="378"/>
    </row>
    <row r="47" spans="1:14" ht="21" customHeight="1">
      <c r="A47" s="50"/>
      <c r="B47" s="50"/>
      <c r="C47" s="429"/>
      <c r="D47" s="430"/>
      <c r="E47" s="430"/>
      <c r="F47" s="431"/>
      <c r="G47" s="366" t="s">
        <v>23</v>
      </c>
      <c r="H47" s="375" t="s">
        <v>60</v>
      </c>
      <c r="I47" s="377"/>
      <c r="J47" s="366" t="s">
        <v>23</v>
      </c>
      <c r="K47" s="375" t="s">
        <v>60</v>
      </c>
      <c r="L47" s="377"/>
      <c r="M47" s="375" t="s">
        <v>60</v>
      </c>
      <c r="N47" s="378"/>
    </row>
    <row r="48" spans="1:14" ht="52.5" customHeight="1">
      <c r="A48" s="50"/>
      <c r="B48" s="50"/>
      <c r="C48" s="432"/>
      <c r="D48" s="433"/>
      <c r="E48" s="433"/>
      <c r="F48" s="434"/>
      <c r="G48" s="379"/>
      <c r="H48" s="375" t="s">
        <v>59</v>
      </c>
      <c r="I48" s="377"/>
      <c r="J48" s="379"/>
      <c r="K48" s="375" t="s">
        <v>59</v>
      </c>
      <c r="L48" s="377"/>
      <c r="M48" s="375" t="s">
        <v>58</v>
      </c>
      <c r="N48" s="378"/>
    </row>
    <row r="49" spans="1:14" ht="54" customHeight="1">
      <c r="A49" s="50"/>
      <c r="B49" s="50"/>
      <c r="C49" s="380" t="s">
        <v>164</v>
      </c>
      <c r="D49" s="341"/>
      <c r="E49" s="302"/>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83" t="s">
        <v>159</v>
      </c>
      <c r="D50" s="436"/>
      <c r="E50" s="436"/>
      <c r="F50" s="387" t="s">
        <v>52</v>
      </c>
      <c r="G50" s="389"/>
      <c r="H50" s="249" t="s">
        <v>57</v>
      </c>
      <c r="I50" s="97"/>
      <c r="J50" s="389"/>
      <c r="K50" s="249" t="s">
        <v>57</v>
      </c>
      <c r="L50" s="97"/>
      <c r="M50" s="391">
        <f>IF(N50="","",VLOOKUP(N50,基準選択肢C,2,FALSE))</f>
      </c>
      <c r="N50" s="391">
        <f>IF(AND($M$7="研究分担医師",$G50="はい",$I51="有"),"基準1と7",IF(AND($M$7="研究分担医師",$J50="はい",$L51="有"),"基準1と7",IF($G50="はい","基準1",IF($J50="はい","基準1",""))))</f>
      </c>
    </row>
    <row r="51" spans="1:14" ht="48.75" customHeight="1">
      <c r="A51" s="50"/>
      <c r="B51" s="50"/>
      <c r="C51" s="437"/>
      <c r="D51" s="438"/>
      <c r="E51" s="438"/>
      <c r="F51" s="388"/>
      <c r="G51" s="390"/>
      <c r="H51" s="57" t="s">
        <v>56</v>
      </c>
      <c r="I51" s="55"/>
      <c r="J51" s="390"/>
      <c r="K51" s="57" t="s">
        <v>56</v>
      </c>
      <c r="L51" s="55"/>
      <c r="M51" s="313"/>
      <c r="N51" s="464"/>
    </row>
    <row r="52" spans="1:14" ht="60" customHeight="1">
      <c r="A52" s="50"/>
      <c r="B52" s="50"/>
      <c r="C52" s="392" t="s">
        <v>171</v>
      </c>
      <c r="D52" s="393"/>
      <c r="E52" s="394"/>
      <c r="F52" s="387" t="s">
        <v>52</v>
      </c>
      <c r="G52" s="401"/>
      <c r="H52" s="54" t="s">
        <v>55</v>
      </c>
      <c r="I52" s="55"/>
      <c r="J52" s="401"/>
      <c r="K52" s="54" t="s">
        <v>55</v>
      </c>
      <c r="L52" s="55"/>
      <c r="M52" s="391">
        <f>IF(N52="","",VLOOKUP(N52,基準選択肢C,2,FALSE))</f>
      </c>
      <c r="N52" s="391">
        <f>IF(AND($M$7="研究分担医師",$G52="はい",$I53&gt;=2500000),"基準1と7",IF(AND($M$7="研究分担医師",$J52="はい",$L53&gt;=2500000),"基準1と7",IF($G52="はい","基準1",IF($J52="はい","基準1",""))))</f>
      </c>
    </row>
    <row r="53" spans="1:14" ht="54" customHeight="1">
      <c r="A53" s="50"/>
      <c r="B53" s="50"/>
      <c r="C53" s="395"/>
      <c r="D53" s="396"/>
      <c r="E53" s="397"/>
      <c r="F53" s="388"/>
      <c r="G53" s="390"/>
      <c r="H53" s="57" t="s">
        <v>54</v>
      </c>
      <c r="I53" s="58"/>
      <c r="J53" s="390"/>
      <c r="K53" s="57" t="s">
        <v>54</v>
      </c>
      <c r="L53" s="58"/>
      <c r="M53" s="313"/>
      <c r="N53" s="464"/>
    </row>
    <row r="54" spans="1:14" ht="60" customHeight="1">
      <c r="A54" s="50"/>
      <c r="B54" s="50"/>
      <c r="C54" s="395"/>
      <c r="D54" s="396"/>
      <c r="E54" s="397"/>
      <c r="F54" s="387" t="s">
        <v>51</v>
      </c>
      <c r="G54" s="401"/>
      <c r="H54" s="54" t="s">
        <v>55</v>
      </c>
      <c r="I54" s="55"/>
      <c r="J54" s="401"/>
      <c r="K54" s="54" t="s">
        <v>55</v>
      </c>
      <c r="L54" s="55"/>
      <c r="M54" s="391">
        <f>IF(N54="","",VLOOKUP(N54,基準選択肢C,2,FALSE))</f>
      </c>
      <c r="N54" s="391">
        <f>IF(G54="はい","基準1",IF(J54="はい","基準1",""))</f>
      </c>
    </row>
    <row r="55" spans="1:14" ht="54" customHeight="1">
      <c r="A55" s="50"/>
      <c r="B55" s="50"/>
      <c r="C55" s="398"/>
      <c r="D55" s="399"/>
      <c r="E55" s="400"/>
      <c r="F55" s="388"/>
      <c r="G55" s="390"/>
      <c r="H55" s="57" t="s">
        <v>54</v>
      </c>
      <c r="I55" s="58"/>
      <c r="J55" s="390"/>
      <c r="K55" s="57" t="s">
        <v>54</v>
      </c>
      <c r="L55" s="58"/>
      <c r="M55" s="313"/>
      <c r="N55" s="464">
        <f>IF(G55="はい","基準1",IF(J55="はい","基準1",""))</f>
      </c>
    </row>
    <row r="56" spans="1:14" ht="73.5" customHeight="1">
      <c r="A56" s="50"/>
      <c r="B56" s="50"/>
      <c r="C56" s="439" t="s">
        <v>187</v>
      </c>
      <c r="D56" s="440"/>
      <c r="E56" s="441"/>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2"/>
      <c r="D57" s="443"/>
      <c r="E57" s="444"/>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5" t="s">
        <v>172</v>
      </c>
      <c r="D58" s="446"/>
      <c r="E58" s="447"/>
      <c r="F58" s="387" t="s">
        <v>52</v>
      </c>
      <c r="G58" s="401"/>
      <c r="H58" s="57" t="s">
        <v>228</v>
      </c>
      <c r="I58" s="55"/>
      <c r="J58" s="401"/>
      <c r="K58" s="57" t="s">
        <v>228</v>
      </c>
      <c r="L58" s="55"/>
      <c r="M58" s="391">
        <f>IF(N58="","",VLOOKUP(N58,基準選択肢C,2,FALSE))</f>
      </c>
      <c r="N58" s="391">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8"/>
      <c r="D59" s="449"/>
      <c r="E59" s="450"/>
      <c r="F59" s="454"/>
      <c r="G59" s="412"/>
      <c r="H59" s="57" t="s">
        <v>81</v>
      </c>
      <c r="I59" s="55"/>
      <c r="J59" s="412"/>
      <c r="K59" s="57" t="s">
        <v>81</v>
      </c>
      <c r="L59" s="55"/>
      <c r="M59" s="313"/>
      <c r="N59" s="464"/>
    </row>
    <row r="60" spans="1:14" ht="62.25" customHeight="1">
      <c r="A60" s="50"/>
      <c r="B60" s="50"/>
      <c r="C60" s="448"/>
      <c r="D60" s="449"/>
      <c r="E60" s="450"/>
      <c r="F60" s="387" t="s">
        <v>51</v>
      </c>
      <c r="G60" s="401"/>
      <c r="H60" s="57" t="s">
        <v>228</v>
      </c>
      <c r="I60" s="55"/>
      <c r="J60" s="401"/>
      <c r="K60" s="57" t="s">
        <v>228</v>
      </c>
      <c r="L60" s="55"/>
      <c r="M60" s="391">
        <f>IF(N60="","",VLOOKUP(N60,基準選択肢C,2,FALSE))</f>
      </c>
      <c r="N60" s="391">
        <f>IF(G60="はい","基準1",IF(J60="はい","基準1",""))</f>
      </c>
    </row>
    <row r="61" spans="1:14" ht="79.5" customHeight="1">
      <c r="A61" s="50"/>
      <c r="B61" s="50"/>
      <c r="C61" s="451"/>
      <c r="D61" s="452"/>
      <c r="E61" s="453"/>
      <c r="F61" s="454"/>
      <c r="G61" s="412"/>
      <c r="H61" s="57" t="s">
        <v>81</v>
      </c>
      <c r="I61" s="55"/>
      <c r="J61" s="412"/>
      <c r="K61" s="57" t="s">
        <v>81</v>
      </c>
      <c r="L61" s="55"/>
      <c r="M61" s="313"/>
      <c r="N61" s="464"/>
    </row>
    <row r="62" spans="1:14" ht="60" customHeight="1">
      <c r="A62" s="50"/>
      <c r="B62" s="50"/>
      <c r="C62" s="455" t="s">
        <v>173</v>
      </c>
      <c r="D62" s="456"/>
      <c r="E62" s="457"/>
      <c r="F62" s="387" t="s">
        <v>52</v>
      </c>
      <c r="G62" s="414"/>
      <c r="H62" s="99" t="s">
        <v>229</v>
      </c>
      <c r="I62" s="55"/>
      <c r="J62" s="414"/>
      <c r="K62" s="99" t="s">
        <v>229</v>
      </c>
      <c r="L62" s="55"/>
      <c r="M62" s="391">
        <f>IF(N62="","",VLOOKUP(N62,基準選択肢C,2))</f>
      </c>
      <c r="N62" s="391">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58"/>
      <c r="D63" s="459"/>
      <c r="E63" s="460"/>
      <c r="F63" s="463"/>
      <c r="G63" s="415"/>
      <c r="H63" s="99" t="s">
        <v>82</v>
      </c>
      <c r="I63" s="55"/>
      <c r="J63" s="415"/>
      <c r="K63" s="99" t="s">
        <v>82</v>
      </c>
      <c r="L63" s="55"/>
      <c r="M63" s="313"/>
      <c r="N63" s="464"/>
    </row>
    <row r="64" spans="1:14" ht="60" customHeight="1">
      <c r="A64" s="50"/>
      <c r="B64" s="50"/>
      <c r="C64" s="458"/>
      <c r="D64" s="459"/>
      <c r="E64" s="460"/>
      <c r="F64" s="387" t="s">
        <v>51</v>
      </c>
      <c r="G64" s="401"/>
      <c r="H64" s="57" t="s">
        <v>229</v>
      </c>
      <c r="I64" s="55"/>
      <c r="J64" s="401"/>
      <c r="K64" s="57" t="s">
        <v>229</v>
      </c>
      <c r="L64" s="55"/>
      <c r="M64" s="391">
        <f>IF(N64="","",VLOOKUP(N64,基準選択肢C,2))</f>
      </c>
      <c r="N64" s="391">
        <f>IF(G64="はい","基準1",IF(J64="はい","基準1",""))</f>
      </c>
    </row>
    <row r="65" spans="1:14" ht="79.5" customHeight="1">
      <c r="A65" s="50"/>
      <c r="B65" s="50"/>
      <c r="C65" s="461"/>
      <c r="D65" s="462"/>
      <c r="E65" s="462"/>
      <c r="F65" s="463"/>
      <c r="G65" s="415"/>
      <c r="H65" s="57" t="s">
        <v>82</v>
      </c>
      <c r="I65" s="55"/>
      <c r="J65" s="415"/>
      <c r="K65" s="57" t="s">
        <v>82</v>
      </c>
      <c r="L65" s="55"/>
      <c r="M65" s="313"/>
      <c r="N65" s="464"/>
    </row>
    <row r="66" spans="1:14" ht="19.5" customHeight="1">
      <c r="A66" s="50"/>
      <c r="B66" s="50"/>
      <c r="G66" s="48"/>
      <c r="H66" s="48"/>
      <c r="N66" s="252"/>
    </row>
    <row r="67" spans="1:14" ht="31.5" customHeight="1">
      <c r="A67" s="50"/>
      <c r="B67" s="50"/>
      <c r="C67" s="60"/>
      <c r="D67" s="63"/>
      <c r="E67" s="62" t="s">
        <v>168</v>
      </c>
      <c r="F67" s="61" t="s">
        <v>84</v>
      </c>
      <c r="G67" s="363">
        <f>IF(G14="","",G14)</f>
      </c>
      <c r="H67" s="364"/>
      <c r="I67" s="364"/>
      <c r="J67" s="364"/>
      <c r="K67" s="364"/>
      <c r="L67" s="364"/>
      <c r="M67" s="365"/>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26" t="s">
        <v>62</v>
      </c>
      <c r="D69" s="427"/>
      <c r="E69" s="427"/>
      <c r="F69" s="428"/>
      <c r="G69" s="375" t="s">
        <v>61</v>
      </c>
      <c r="H69" s="376"/>
      <c r="I69" s="377"/>
      <c r="J69" s="375" t="s">
        <v>79</v>
      </c>
      <c r="K69" s="376"/>
      <c r="L69" s="377"/>
      <c r="M69" s="375"/>
      <c r="N69" s="378"/>
    </row>
    <row r="70" spans="1:14" ht="21" customHeight="1">
      <c r="A70" s="50"/>
      <c r="B70" s="50"/>
      <c r="C70" s="429"/>
      <c r="D70" s="430"/>
      <c r="E70" s="430"/>
      <c r="F70" s="431"/>
      <c r="G70" s="366" t="s">
        <v>23</v>
      </c>
      <c r="H70" s="375" t="s">
        <v>60</v>
      </c>
      <c r="I70" s="377"/>
      <c r="J70" s="366" t="s">
        <v>23</v>
      </c>
      <c r="K70" s="375" t="s">
        <v>60</v>
      </c>
      <c r="L70" s="377"/>
      <c r="M70" s="375" t="s">
        <v>60</v>
      </c>
      <c r="N70" s="378"/>
    </row>
    <row r="71" spans="1:14" ht="52.5" customHeight="1">
      <c r="A71" s="50"/>
      <c r="B71" s="50"/>
      <c r="C71" s="432"/>
      <c r="D71" s="433"/>
      <c r="E71" s="433"/>
      <c r="F71" s="434"/>
      <c r="G71" s="379"/>
      <c r="H71" s="375" t="s">
        <v>59</v>
      </c>
      <c r="I71" s="377"/>
      <c r="J71" s="379"/>
      <c r="K71" s="375" t="s">
        <v>59</v>
      </c>
      <c r="L71" s="377"/>
      <c r="M71" s="375" t="s">
        <v>58</v>
      </c>
      <c r="N71" s="378"/>
    </row>
    <row r="72" spans="1:14" ht="54" customHeight="1">
      <c r="A72" s="50"/>
      <c r="B72" s="50"/>
      <c r="C72" s="380" t="s">
        <v>164</v>
      </c>
      <c r="D72" s="341"/>
      <c r="E72" s="302"/>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83" t="s">
        <v>159</v>
      </c>
      <c r="D73" s="436"/>
      <c r="E73" s="436"/>
      <c r="F73" s="387" t="s">
        <v>52</v>
      </c>
      <c r="G73" s="389"/>
      <c r="H73" s="249" t="s">
        <v>57</v>
      </c>
      <c r="I73" s="97"/>
      <c r="J73" s="389"/>
      <c r="K73" s="249" t="s">
        <v>57</v>
      </c>
      <c r="L73" s="97"/>
      <c r="M73" s="391">
        <f>IF(N73="","",VLOOKUP(N73,基準選択肢C,2,FALSE))</f>
      </c>
      <c r="N73" s="391">
        <f>IF(AND($M$7="研究分担医師",$G73="はい",$I74="有"),"基準1と7",IF(AND($M$7="研究分担医師",$J73="はい",$L74="有"),"基準1と7",IF($G73="はい","基準1",IF($J73="はい","基準1",""))))</f>
      </c>
    </row>
    <row r="74" spans="1:14" ht="48.75" customHeight="1">
      <c r="A74" s="50"/>
      <c r="B74" s="50"/>
      <c r="C74" s="437"/>
      <c r="D74" s="438"/>
      <c r="E74" s="438"/>
      <c r="F74" s="388"/>
      <c r="G74" s="390"/>
      <c r="H74" s="57" t="s">
        <v>56</v>
      </c>
      <c r="I74" s="55"/>
      <c r="J74" s="390"/>
      <c r="K74" s="57" t="s">
        <v>56</v>
      </c>
      <c r="L74" s="55"/>
      <c r="M74" s="313"/>
      <c r="N74" s="313"/>
    </row>
    <row r="75" spans="1:14" ht="60" customHeight="1">
      <c r="A75" s="50"/>
      <c r="B75" s="50"/>
      <c r="C75" s="392" t="s">
        <v>171</v>
      </c>
      <c r="D75" s="393"/>
      <c r="E75" s="394"/>
      <c r="F75" s="387" t="s">
        <v>52</v>
      </c>
      <c r="G75" s="401"/>
      <c r="H75" s="54" t="s">
        <v>55</v>
      </c>
      <c r="I75" s="55"/>
      <c r="J75" s="401"/>
      <c r="K75" s="54" t="s">
        <v>55</v>
      </c>
      <c r="L75" s="55"/>
      <c r="M75" s="391">
        <f>IF(N75="","",VLOOKUP(N75,基準選択肢C,2,FALSE))</f>
      </c>
      <c r="N75" s="391">
        <f>IF(AND($M$7="研究分担医師",$G75="はい",$I76&gt;=2500000),"基準1と7",IF(AND($M$7="研究分担医師",$J75="はい",$L76&gt;=2500000),"基準1と7",IF($G75="はい","基準1",IF($J75="はい","基準1",""))))</f>
      </c>
    </row>
    <row r="76" spans="1:14" ht="54" customHeight="1">
      <c r="A76" s="50"/>
      <c r="B76" s="50"/>
      <c r="C76" s="395"/>
      <c r="D76" s="396"/>
      <c r="E76" s="397"/>
      <c r="F76" s="388"/>
      <c r="G76" s="390"/>
      <c r="H76" s="57" t="s">
        <v>54</v>
      </c>
      <c r="I76" s="58"/>
      <c r="J76" s="390"/>
      <c r="K76" s="57" t="s">
        <v>54</v>
      </c>
      <c r="L76" s="58"/>
      <c r="M76" s="313"/>
      <c r="N76" s="313"/>
    </row>
    <row r="77" spans="1:14" ht="60" customHeight="1">
      <c r="A77" s="50"/>
      <c r="B77" s="50"/>
      <c r="C77" s="395"/>
      <c r="D77" s="396"/>
      <c r="E77" s="397"/>
      <c r="F77" s="387" t="s">
        <v>51</v>
      </c>
      <c r="G77" s="401"/>
      <c r="H77" s="54" t="s">
        <v>55</v>
      </c>
      <c r="I77" s="55"/>
      <c r="J77" s="401"/>
      <c r="K77" s="54" t="s">
        <v>55</v>
      </c>
      <c r="L77" s="55"/>
      <c r="M77" s="391">
        <f>IF(N77="","",VLOOKUP(N77,基準選択肢C,2,FALSE))</f>
      </c>
      <c r="N77" s="391">
        <f>IF(G77="はい","基準1",IF(J77="はい","基準1",""))</f>
      </c>
    </row>
    <row r="78" spans="1:14" ht="54" customHeight="1">
      <c r="A78" s="50"/>
      <c r="B78" s="50"/>
      <c r="C78" s="398"/>
      <c r="D78" s="399"/>
      <c r="E78" s="400"/>
      <c r="F78" s="388"/>
      <c r="G78" s="390"/>
      <c r="H78" s="57" t="s">
        <v>54</v>
      </c>
      <c r="I78" s="58"/>
      <c r="J78" s="390"/>
      <c r="K78" s="57" t="s">
        <v>54</v>
      </c>
      <c r="L78" s="58"/>
      <c r="M78" s="313"/>
      <c r="N78" s="313">
        <f>IF(G78="はい","基準1",IF(J78="はい","基準1",""))</f>
      </c>
    </row>
    <row r="79" spans="1:14" ht="73.5" customHeight="1">
      <c r="A79" s="50"/>
      <c r="B79" s="50"/>
      <c r="C79" s="439" t="s">
        <v>188</v>
      </c>
      <c r="D79" s="440"/>
      <c r="E79" s="441"/>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2"/>
      <c r="D80" s="443"/>
      <c r="E80" s="444"/>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5" t="s">
        <v>172</v>
      </c>
      <c r="D81" s="446"/>
      <c r="E81" s="447"/>
      <c r="F81" s="387" t="s">
        <v>52</v>
      </c>
      <c r="G81" s="401"/>
      <c r="H81" s="57" t="s">
        <v>228</v>
      </c>
      <c r="I81" s="55"/>
      <c r="J81" s="401"/>
      <c r="K81" s="57" t="s">
        <v>228</v>
      </c>
      <c r="L81" s="55"/>
      <c r="M81" s="391">
        <f>IF(N81="","",VLOOKUP(N81,基準選択肢C,2,FALSE))</f>
      </c>
      <c r="N81" s="391">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8"/>
      <c r="D82" s="449"/>
      <c r="E82" s="450"/>
      <c r="F82" s="454"/>
      <c r="G82" s="412"/>
      <c r="H82" s="57" t="s">
        <v>81</v>
      </c>
      <c r="I82" s="55"/>
      <c r="J82" s="412"/>
      <c r="K82" s="57" t="s">
        <v>81</v>
      </c>
      <c r="L82" s="55"/>
      <c r="M82" s="313"/>
      <c r="N82" s="313"/>
    </row>
    <row r="83" spans="1:14" ht="62.25" customHeight="1">
      <c r="A83" s="50"/>
      <c r="B83" s="50"/>
      <c r="C83" s="448"/>
      <c r="D83" s="449"/>
      <c r="E83" s="450"/>
      <c r="F83" s="387" t="s">
        <v>51</v>
      </c>
      <c r="G83" s="401"/>
      <c r="H83" s="57" t="s">
        <v>228</v>
      </c>
      <c r="I83" s="55"/>
      <c r="J83" s="401"/>
      <c r="K83" s="57" t="s">
        <v>228</v>
      </c>
      <c r="L83" s="55"/>
      <c r="M83" s="391">
        <f>IF(N83="","",VLOOKUP(N83,基準選択肢C,2,FALSE))</f>
      </c>
      <c r="N83" s="391">
        <f>IF(G83="はい","基準1",IF(J83="はい","基準1",""))</f>
      </c>
    </row>
    <row r="84" spans="1:14" ht="79.5" customHeight="1">
      <c r="A84" s="50"/>
      <c r="B84" s="50"/>
      <c r="C84" s="451"/>
      <c r="D84" s="452"/>
      <c r="E84" s="453"/>
      <c r="F84" s="454"/>
      <c r="G84" s="412"/>
      <c r="H84" s="57" t="s">
        <v>81</v>
      </c>
      <c r="I84" s="55"/>
      <c r="J84" s="412"/>
      <c r="K84" s="57" t="s">
        <v>81</v>
      </c>
      <c r="L84" s="55"/>
      <c r="M84" s="313"/>
      <c r="N84" s="313"/>
    </row>
    <row r="85" spans="1:14" ht="60" customHeight="1">
      <c r="A85" s="50"/>
      <c r="B85" s="50"/>
      <c r="C85" s="455" t="s">
        <v>173</v>
      </c>
      <c r="D85" s="456"/>
      <c r="E85" s="457"/>
      <c r="F85" s="387" t="s">
        <v>52</v>
      </c>
      <c r="G85" s="414"/>
      <c r="H85" s="99" t="s">
        <v>229</v>
      </c>
      <c r="I85" s="55"/>
      <c r="J85" s="414"/>
      <c r="K85" s="99" t="s">
        <v>229</v>
      </c>
      <c r="L85" s="55"/>
      <c r="M85" s="391">
        <f>IF(N85="","",VLOOKUP(N85,基準選択肢C,2))</f>
      </c>
      <c r="N85" s="391">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58"/>
      <c r="D86" s="459"/>
      <c r="E86" s="460"/>
      <c r="F86" s="463"/>
      <c r="G86" s="415"/>
      <c r="H86" s="99" t="s">
        <v>82</v>
      </c>
      <c r="I86" s="55"/>
      <c r="J86" s="415"/>
      <c r="K86" s="99" t="s">
        <v>82</v>
      </c>
      <c r="L86" s="55"/>
      <c r="M86" s="313"/>
      <c r="N86" s="313"/>
    </row>
    <row r="87" spans="1:14" ht="60" customHeight="1">
      <c r="A87" s="50"/>
      <c r="B87" s="50"/>
      <c r="C87" s="458"/>
      <c r="D87" s="459"/>
      <c r="E87" s="460"/>
      <c r="F87" s="387" t="s">
        <v>51</v>
      </c>
      <c r="G87" s="401"/>
      <c r="H87" s="57" t="s">
        <v>229</v>
      </c>
      <c r="I87" s="55"/>
      <c r="J87" s="401"/>
      <c r="K87" s="57" t="s">
        <v>229</v>
      </c>
      <c r="L87" s="55"/>
      <c r="M87" s="391">
        <f>IF(N87="","",VLOOKUP(N87,基準選択肢C,2))</f>
      </c>
      <c r="N87" s="391">
        <f>IF(G87="はい","基準1",IF(J87="はい","基準1",""))</f>
      </c>
    </row>
    <row r="88" spans="1:14" ht="79.5" customHeight="1">
      <c r="A88" s="50"/>
      <c r="B88" s="50"/>
      <c r="C88" s="461"/>
      <c r="D88" s="462"/>
      <c r="E88" s="462"/>
      <c r="F88" s="463"/>
      <c r="G88" s="415"/>
      <c r="H88" s="57" t="s">
        <v>82</v>
      </c>
      <c r="I88" s="55"/>
      <c r="J88" s="415"/>
      <c r="K88" s="57" t="s">
        <v>82</v>
      </c>
      <c r="L88" s="55"/>
      <c r="M88" s="313"/>
      <c r="N88" s="313"/>
    </row>
    <row r="89" spans="7:14" ht="20.25" customHeight="1">
      <c r="G89" s="48"/>
      <c r="H89" s="48"/>
      <c r="N89" s="252"/>
    </row>
    <row r="90" spans="1:14" ht="31.5" customHeight="1">
      <c r="A90" s="50"/>
      <c r="B90" s="50"/>
      <c r="C90" s="60"/>
      <c r="D90" s="63"/>
      <c r="E90" s="62" t="s">
        <v>168</v>
      </c>
      <c r="F90" s="61" t="s">
        <v>85</v>
      </c>
      <c r="G90" s="363">
        <f>IF(G15="","",G15)</f>
      </c>
      <c r="H90" s="364"/>
      <c r="I90" s="364"/>
      <c r="J90" s="364"/>
      <c r="K90" s="364"/>
      <c r="L90" s="364"/>
      <c r="M90" s="365"/>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26" t="s">
        <v>62</v>
      </c>
      <c r="D92" s="427"/>
      <c r="E92" s="427"/>
      <c r="F92" s="428"/>
      <c r="G92" s="375" t="s">
        <v>61</v>
      </c>
      <c r="H92" s="376"/>
      <c r="I92" s="377"/>
      <c r="J92" s="375" t="s">
        <v>79</v>
      </c>
      <c r="K92" s="376"/>
      <c r="L92" s="377"/>
      <c r="M92" s="375"/>
      <c r="N92" s="378"/>
    </row>
    <row r="93" spans="1:14" ht="21" customHeight="1">
      <c r="A93" s="50"/>
      <c r="B93" s="50"/>
      <c r="C93" s="429"/>
      <c r="D93" s="430"/>
      <c r="E93" s="430"/>
      <c r="F93" s="431"/>
      <c r="G93" s="366" t="s">
        <v>23</v>
      </c>
      <c r="H93" s="375" t="s">
        <v>60</v>
      </c>
      <c r="I93" s="377"/>
      <c r="J93" s="366" t="s">
        <v>23</v>
      </c>
      <c r="K93" s="375" t="s">
        <v>60</v>
      </c>
      <c r="L93" s="377"/>
      <c r="M93" s="375" t="s">
        <v>60</v>
      </c>
      <c r="N93" s="378"/>
    </row>
    <row r="94" spans="1:14" ht="52.5" customHeight="1">
      <c r="A94" s="50"/>
      <c r="B94" s="50"/>
      <c r="C94" s="432"/>
      <c r="D94" s="433"/>
      <c r="E94" s="433"/>
      <c r="F94" s="434"/>
      <c r="G94" s="379"/>
      <c r="H94" s="375" t="s">
        <v>59</v>
      </c>
      <c r="I94" s="377"/>
      <c r="J94" s="379"/>
      <c r="K94" s="375" t="s">
        <v>59</v>
      </c>
      <c r="L94" s="377"/>
      <c r="M94" s="375" t="s">
        <v>58</v>
      </c>
      <c r="N94" s="378"/>
    </row>
    <row r="95" spans="1:14" ht="54" customHeight="1">
      <c r="A95" s="50"/>
      <c r="B95" s="50"/>
      <c r="C95" s="380" t="s">
        <v>164</v>
      </c>
      <c r="D95" s="341"/>
      <c r="E95" s="302"/>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83" t="s">
        <v>159</v>
      </c>
      <c r="D96" s="436"/>
      <c r="E96" s="436"/>
      <c r="F96" s="387" t="s">
        <v>52</v>
      </c>
      <c r="G96" s="389"/>
      <c r="H96" s="249" t="s">
        <v>57</v>
      </c>
      <c r="I96" s="97"/>
      <c r="J96" s="389"/>
      <c r="K96" s="249" t="s">
        <v>57</v>
      </c>
      <c r="L96" s="97"/>
      <c r="M96" s="391">
        <f>IF(N96="","",VLOOKUP(N96,基準選択肢C,2,FALSE))</f>
      </c>
      <c r="N96" s="391">
        <f>IF(AND($M$7="研究分担医師",$G96="はい",$I97="有"),"基準1と7",IF(AND($M$7="研究分担医師",$J96="はい",$L97="有"),"基準1と7",IF($G96="はい","基準1",IF($J96="はい","基準1",""))))</f>
      </c>
    </row>
    <row r="97" spans="1:14" ht="48.75" customHeight="1">
      <c r="A97" s="50"/>
      <c r="B97" s="50"/>
      <c r="C97" s="437"/>
      <c r="D97" s="438"/>
      <c r="E97" s="438"/>
      <c r="F97" s="388"/>
      <c r="G97" s="390"/>
      <c r="H97" s="57" t="s">
        <v>56</v>
      </c>
      <c r="I97" s="55"/>
      <c r="J97" s="390"/>
      <c r="K97" s="57" t="s">
        <v>56</v>
      </c>
      <c r="L97" s="55"/>
      <c r="M97" s="313"/>
      <c r="N97" s="313"/>
    </row>
    <row r="98" spans="1:14" ht="60" customHeight="1">
      <c r="A98" s="50"/>
      <c r="B98" s="50"/>
      <c r="C98" s="392" t="s">
        <v>171</v>
      </c>
      <c r="D98" s="393"/>
      <c r="E98" s="394"/>
      <c r="F98" s="387" t="s">
        <v>52</v>
      </c>
      <c r="G98" s="401"/>
      <c r="H98" s="54" t="s">
        <v>55</v>
      </c>
      <c r="I98" s="55"/>
      <c r="J98" s="401"/>
      <c r="K98" s="54" t="s">
        <v>55</v>
      </c>
      <c r="L98" s="55"/>
      <c r="M98" s="391">
        <f>IF(N98="","",VLOOKUP(N98,基準選択肢C,2,FALSE))</f>
      </c>
      <c r="N98" s="391">
        <f>IF(AND($M$7="研究分担医師",$G98="はい",$I99&gt;=2500000),"基準1と7",IF(AND($M$7="研究分担医師",$J98="はい",$L99&gt;=2500000),"基準1と7",IF($G98="はい","基準1",IF($J98="はい","基準1",""))))</f>
      </c>
    </row>
    <row r="99" spans="1:14" ht="54" customHeight="1">
      <c r="A99" s="50"/>
      <c r="B99" s="50"/>
      <c r="C99" s="395"/>
      <c r="D99" s="396"/>
      <c r="E99" s="397"/>
      <c r="F99" s="388"/>
      <c r="G99" s="390"/>
      <c r="H99" s="57" t="s">
        <v>54</v>
      </c>
      <c r="I99" s="58"/>
      <c r="J99" s="390"/>
      <c r="K99" s="57" t="s">
        <v>54</v>
      </c>
      <c r="L99" s="58"/>
      <c r="M99" s="313"/>
      <c r="N99" s="313"/>
    </row>
    <row r="100" spans="1:14" ht="60" customHeight="1">
      <c r="A100" s="50"/>
      <c r="B100" s="50"/>
      <c r="C100" s="395"/>
      <c r="D100" s="396"/>
      <c r="E100" s="397"/>
      <c r="F100" s="387" t="s">
        <v>51</v>
      </c>
      <c r="G100" s="401"/>
      <c r="H100" s="54" t="s">
        <v>55</v>
      </c>
      <c r="I100" s="55"/>
      <c r="J100" s="401"/>
      <c r="K100" s="54" t="s">
        <v>55</v>
      </c>
      <c r="L100" s="55"/>
      <c r="M100" s="391">
        <f>IF(N100="","",VLOOKUP(N100,基準選択肢C,2,FALSE))</f>
      </c>
      <c r="N100" s="391">
        <f>IF(G100="はい","基準1",IF(J100="はい","基準1",""))</f>
      </c>
    </row>
    <row r="101" spans="1:14" ht="54" customHeight="1">
      <c r="A101" s="50"/>
      <c r="B101" s="50"/>
      <c r="C101" s="398"/>
      <c r="D101" s="399"/>
      <c r="E101" s="400"/>
      <c r="F101" s="388"/>
      <c r="G101" s="390"/>
      <c r="H101" s="57" t="s">
        <v>54</v>
      </c>
      <c r="I101" s="58"/>
      <c r="J101" s="390"/>
      <c r="K101" s="57" t="s">
        <v>54</v>
      </c>
      <c r="L101" s="58"/>
      <c r="M101" s="313"/>
      <c r="N101" s="313">
        <f>IF(G101="はい","基準1",IF(J101="はい","基準1",""))</f>
      </c>
    </row>
    <row r="102" spans="1:14" ht="73.5" customHeight="1">
      <c r="A102" s="50"/>
      <c r="B102" s="50"/>
      <c r="C102" s="439" t="s">
        <v>189</v>
      </c>
      <c r="D102" s="440"/>
      <c r="E102" s="441"/>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2"/>
      <c r="D103" s="443"/>
      <c r="E103" s="444"/>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5" t="s">
        <v>172</v>
      </c>
      <c r="D104" s="446"/>
      <c r="E104" s="447"/>
      <c r="F104" s="387" t="s">
        <v>52</v>
      </c>
      <c r="G104" s="401"/>
      <c r="H104" s="57" t="s">
        <v>228</v>
      </c>
      <c r="I104" s="55"/>
      <c r="J104" s="401"/>
      <c r="K104" s="57" t="s">
        <v>228</v>
      </c>
      <c r="L104" s="55"/>
      <c r="M104" s="391">
        <f>IF(N104="","",VLOOKUP(N104,基準選択肢C,2,FALSE))</f>
      </c>
      <c r="N104" s="391">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8"/>
      <c r="D105" s="449"/>
      <c r="E105" s="450"/>
      <c r="F105" s="454"/>
      <c r="G105" s="412"/>
      <c r="H105" s="57" t="s">
        <v>81</v>
      </c>
      <c r="I105" s="55"/>
      <c r="J105" s="412"/>
      <c r="K105" s="57" t="s">
        <v>81</v>
      </c>
      <c r="L105" s="55"/>
      <c r="M105" s="313"/>
      <c r="N105" s="313"/>
    </row>
    <row r="106" spans="1:14" ht="62.25" customHeight="1">
      <c r="A106" s="50"/>
      <c r="B106" s="50"/>
      <c r="C106" s="448"/>
      <c r="D106" s="449"/>
      <c r="E106" s="450"/>
      <c r="F106" s="387" t="s">
        <v>51</v>
      </c>
      <c r="G106" s="401"/>
      <c r="H106" s="57" t="s">
        <v>228</v>
      </c>
      <c r="I106" s="55"/>
      <c r="J106" s="401"/>
      <c r="K106" s="57" t="s">
        <v>228</v>
      </c>
      <c r="L106" s="55"/>
      <c r="M106" s="391">
        <f>IF(N106="","",VLOOKUP(N106,基準選択肢C,2,FALSE))</f>
      </c>
      <c r="N106" s="391">
        <f>IF(G106="はい","基準1",IF(J106="はい","基準1",""))</f>
      </c>
    </row>
    <row r="107" spans="1:14" ht="79.5" customHeight="1">
      <c r="A107" s="50"/>
      <c r="B107" s="50"/>
      <c r="C107" s="451"/>
      <c r="D107" s="452"/>
      <c r="E107" s="453"/>
      <c r="F107" s="454"/>
      <c r="G107" s="412"/>
      <c r="H107" s="57" t="s">
        <v>81</v>
      </c>
      <c r="I107" s="55"/>
      <c r="J107" s="412"/>
      <c r="K107" s="57" t="s">
        <v>81</v>
      </c>
      <c r="L107" s="55"/>
      <c r="M107" s="313"/>
      <c r="N107" s="313"/>
    </row>
    <row r="108" spans="1:14" ht="60" customHeight="1">
      <c r="A108" s="50"/>
      <c r="B108" s="50"/>
      <c r="C108" s="455" t="s">
        <v>173</v>
      </c>
      <c r="D108" s="456"/>
      <c r="E108" s="457"/>
      <c r="F108" s="387" t="s">
        <v>52</v>
      </c>
      <c r="G108" s="414"/>
      <c r="H108" s="99" t="s">
        <v>229</v>
      </c>
      <c r="I108" s="55"/>
      <c r="J108" s="414"/>
      <c r="K108" s="99" t="s">
        <v>229</v>
      </c>
      <c r="L108" s="55"/>
      <c r="M108" s="391">
        <f>IF(N108="","",VLOOKUP(N108,基準選択肢C,2))</f>
      </c>
      <c r="N108" s="391">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58"/>
      <c r="D109" s="459"/>
      <c r="E109" s="460"/>
      <c r="F109" s="463"/>
      <c r="G109" s="415"/>
      <c r="H109" s="99" t="s">
        <v>82</v>
      </c>
      <c r="I109" s="55"/>
      <c r="J109" s="415"/>
      <c r="K109" s="99" t="s">
        <v>82</v>
      </c>
      <c r="L109" s="55"/>
      <c r="M109" s="313"/>
      <c r="N109" s="313"/>
    </row>
    <row r="110" spans="1:14" ht="60" customHeight="1">
      <c r="A110" s="50"/>
      <c r="B110" s="50"/>
      <c r="C110" s="458"/>
      <c r="D110" s="459"/>
      <c r="E110" s="460"/>
      <c r="F110" s="387" t="s">
        <v>51</v>
      </c>
      <c r="G110" s="401"/>
      <c r="H110" s="57" t="s">
        <v>229</v>
      </c>
      <c r="I110" s="55"/>
      <c r="J110" s="401"/>
      <c r="K110" s="57" t="s">
        <v>229</v>
      </c>
      <c r="L110" s="55"/>
      <c r="M110" s="391">
        <f>IF(N110="","",VLOOKUP(N110,基準選択肢C,2))</f>
      </c>
      <c r="N110" s="391">
        <f>IF(G110="はい","基準1",IF(J110="はい","基準1",""))</f>
      </c>
    </row>
    <row r="111" spans="1:14" ht="79.5" customHeight="1">
      <c r="A111" s="50"/>
      <c r="B111" s="50"/>
      <c r="C111" s="461"/>
      <c r="D111" s="462"/>
      <c r="E111" s="462"/>
      <c r="F111" s="463"/>
      <c r="G111" s="415"/>
      <c r="H111" s="57" t="s">
        <v>82</v>
      </c>
      <c r="I111" s="55"/>
      <c r="J111" s="415"/>
      <c r="K111" s="57" t="s">
        <v>82</v>
      </c>
      <c r="L111" s="55"/>
      <c r="M111" s="313"/>
      <c r="N111" s="313"/>
    </row>
    <row r="112" spans="1:14" ht="19.5" customHeight="1">
      <c r="A112" s="50"/>
      <c r="B112" s="50"/>
      <c r="G112" s="48"/>
      <c r="H112" s="48"/>
      <c r="N112" s="252"/>
    </row>
    <row r="113" spans="1:14" ht="31.5" customHeight="1">
      <c r="A113" s="50"/>
      <c r="B113" s="50"/>
      <c r="C113" s="60"/>
      <c r="D113" s="63"/>
      <c r="E113" s="62" t="s">
        <v>168</v>
      </c>
      <c r="F113" s="61" t="s">
        <v>86</v>
      </c>
      <c r="G113" s="363">
        <f>IF(G16="","",G16)</f>
      </c>
      <c r="H113" s="364"/>
      <c r="I113" s="364"/>
      <c r="J113" s="364"/>
      <c r="K113" s="364"/>
      <c r="L113" s="364"/>
      <c r="M113" s="365"/>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26" t="s">
        <v>62</v>
      </c>
      <c r="D115" s="427"/>
      <c r="E115" s="427"/>
      <c r="F115" s="428"/>
      <c r="G115" s="375" t="s">
        <v>61</v>
      </c>
      <c r="H115" s="376"/>
      <c r="I115" s="377"/>
      <c r="J115" s="375" t="s">
        <v>79</v>
      </c>
      <c r="K115" s="376"/>
      <c r="L115" s="377"/>
      <c r="M115" s="375"/>
      <c r="N115" s="378"/>
    </row>
    <row r="116" spans="1:14" ht="21" customHeight="1">
      <c r="A116" s="50"/>
      <c r="B116" s="50"/>
      <c r="C116" s="429"/>
      <c r="D116" s="430"/>
      <c r="E116" s="430"/>
      <c r="F116" s="431"/>
      <c r="G116" s="366" t="s">
        <v>23</v>
      </c>
      <c r="H116" s="375" t="s">
        <v>60</v>
      </c>
      <c r="I116" s="377"/>
      <c r="J116" s="366" t="s">
        <v>23</v>
      </c>
      <c r="K116" s="375" t="s">
        <v>60</v>
      </c>
      <c r="L116" s="377"/>
      <c r="M116" s="375" t="s">
        <v>60</v>
      </c>
      <c r="N116" s="378"/>
    </row>
    <row r="117" spans="1:14" ht="52.5" customHeight="1">
      <c r="A117" s="50"/>
      <c r="B117" s="50"/>
      <c r="C117" s="432"/>
      <c r="D117" s="433"/>
      <c r="E117" s="433"/>
      <c r="F117" s="434"/>
      <c r="G117" s="379"/>
      <c r="H117" s="375" t="s">
        <v>59</v>
      </c>
      <c r="I117" s="377"/>
      <c r="J117" s="379"/>
      <c r="K117" s="375" t="s">
        <v>59</v>
      </c>
      <c r="L117" s="377"/>
      <c r="M117" s="375" t="s">
        <v>58</v>
      </c>
      <c r="N117" s="378"/>
    </row>
    <row r="118" spans="1:14" ht="54" customHeight="1">
      <c r="A118" s="50"/>
      <c r="B118" s="50"/>
      <c r="C118" s="380" t="s">
        <v>164</v>
      </c>
      <c r="D118" s="341"/>
      <c r="E118" s="302"/>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83" t="s">
        <v>159</v>
      </c>
      <c r="D119" s="436"/>
      <c r="E119" s="436"/>
      <c r="F119" s="387" t="s">
        <v>52</v>
      </c>
      <c r="G119" s="389"/>
      <c r="H119" s="249" t="s">
        <v>57</v>
      </c>
      <c r="I119" s="97"/>
      <c r="J119" s="389"/>
      <c r="K119" s="249" t="s">
        <v>57</v>
      </c>
      <c r="L119" s="97"/>
      <c r="M119" s="391">
        <f>IF(N119="","",VLOOKUP(N119,基準選択肢C,2,FALSE))</f>
      </c>
      <c r="N119" s="391">
        <f>IF(AND($M$7="研究分担医師",$G119="はい",$I120="有"),"基準1と7",IF(AND($M$7="研究分担医師",$J119="はい",$L120="有"),"基準1と7",IF($G119="はい","基準1",IF($J119="はい","基準1",""))))</f>
      </c>
    </row>
    <row r="120" spans="1:14" ht="48.75" customHeight="1">
      <c r="A120" s="50"/>
      <c r="B120" s="50"/>
      <c r="C120" s="437"/>
      <c r="D120" s="438"/>
      <c r="E120" s="438"/>
      <c r="F120" s="388"/>
      <c r="G120" s="390"/>
      <c r="H120" s="57" t="s">
        <v>56</v>
      </c>
      <c r="I120" s="55"/>
      <c r="J120" s="390"/>
      <c r="K120" s="57" t="s">
        <v>56</v>
      </c>
      <c r="L120" s="55"/>
      <c r="M120" s="313"/>
      <c r="N120" s="313"/>
    </row>
    <row r="121" spans="1:14" ht="60" customHeight="1">
      <c r="A121" s="50"/>
      <c r="B121" s="50"/>
      <c r="C121" s="392" t="s">
        <v>171</v>
      </c>
      <c r="D121" s="393"/>
      <c r="E121" s="394"/>
      <c r="F121" s="387" t="s">
        <v>52</v>
      </c>
      <c r="G121" s="401"/>
      <c r="H121" s="54" t="s">
        <v>55</v>
      </c>
      <c r="I121" s="55"/>
      <c r="J121" s="401"/>
      <c r="K121" s="54" t="s">
        <v>55</v>
      </c>
      <c r="L121" s="55"/>
      <c r="M121" s="391">
        <f>IF(N121="","",VLOOKUP(N121,基準選択肢C,2,FALSE))</f>
      </c>
      <c r="N121" s="391">
        <f>IF(AND($M$7="研究分担医師",$G121="はい",$I122&gt;=2500000),"基準1と7",IF(AND($M$7="研究分担医師",$J121="はい",$L122&gt;=2500000),"基準1と7",IF($G121="はい","基準1",IF($J121="はい","基準1",""))))</f>
      </c>
    </row>
    <row r="122" spans="1:14" ht="54" customHeight="1">
      <c r="A122" s="50"/>
      <c r="B122" s="50"/>
      <c r="C122" s="395"/>
      <c r="D122" s="396"/>
      <c r="E122" s="397"/>
      <c r="F122" s="388"/>
      <c r="G122" s="390"/>
      <c r="H122" s="57" t="s">
        <v>54</v>
      </c>
      <c r="I122" s="58"/>
      <c r="J122" s="390"/>
      <c r="K122" s="57" t="s">
        <v>54</v>
      </c>
      <c r="L122" s="58"/>
      <c r="M122" s="313"/>
      <c r="N122" s="313"/>
    </row>
    <row r="123" spans="1:14" ht="60" customHeight="1">
      <c r="A123" s="50"/>
      <c r="B123" s="50"/>
      <c r="C123" s="395"/>
      <c r="D123" s="396"/>
      <c r="E123" s="397"/>
      <c r="F123" s="387" t="s">
        <v>51</v>
      </c>
      <c r="G123" s="401"/>
      <c r="H123" s="54" t="s">
        <v>55</v>
      </c>
      <c r="I123" s="55"/>
      <c r="J123" s="401"/>
      <c r="K123" s="54" t="s">
        <v>55</v>
      </c>
      <c r="L123" s="55"/>
      <c r="M123" s="391">
        <f>IF(N123="","",VLOOKUP(N123,基準選択肢C,2,FALSE))</f>
      </c>
      <c r="N123" s="391">
        <f>IF(G123="はい","基準1",IF(J123="はい","基準1",""))</f>
      </c>
    </row>
    <row r="124" spans="1:14" ht="54" customHeight="1">
      <c r="A124" s="50"/>
      <c r="B124" s="50"/>
      <c r="C124" s="398"/>
      <c r="D124" s="399"/>
      <c r="E124" s="400"/>
      <c r="F124" s="388"/>
      <c r="G124" s="390"/>
      <c r="H124" s="57" t="s">
        <v>54</v>
      </c>
      <c r="I124" s="58"/>
      <c r="J124" s="390"/>
      <c r="K124" s="57" t="s">
        <v>54</v>
      </c>
      <c r="L124" s="58"/>
      <c r="M124" s="313"/>
      <c r="N124" s="313">
        <f>IF(G124="はい","基準1",IF(J124="はい","基準1",""))</f>
      </c>
    </row>
    <row r="125" spans="1:14" ht="73.5" customHeight="1">
      <c r="A125" s="50"/>
      <c r="B125" s="50"/>
      <c r="C125" s="439" t="s">
        <v>190</v>
      </c>
      <c r="D125" s="440"/>
      <c r="E125" s="441"/>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2"/>
      <c r="D126" s="443"/>
      <c r="E126" s="444"/>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5" t="s">
        <v>172</v>
      </c>
      <c r="D127" s="446"/>
      <c r="E127" s="447"/>
      <c r="F127" s="387" t="s">
        <v>52</v>
      </c>
      <c r="G127" s="401"/>
      <c r="H127" s="57" t="s">
        <v>228</v>
      </c>
      <c r="I127" s="55"/>
      <c r="J127" s="401"/>
      <c r="K127" s="57" t="s">
        <v>228</v>
      </c>
      <c r="L127" s="55"/>
      <c r="M127" s="391">
        <f>IF(N127="","",VLOOKUP(N127,基準選択肢C,2,FALSE))</f>
      </c>
      <c r="N127" s="391">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8"/>
      <c r="D128" s="449"/>
      <c r="E128" s="450"/>
      <c r="F128" s="454"/>
      <c r="G128" s="412"/>
      <c r="H128" s="57" t="s">
        <v>81</v>
      </c>
      <c r="I128" s="55"/>
      <c r="J128" s="412"/>
      <c r="K128" s="57" t="s">
        <v>81</v>
      </c>
      <c r="L128" s="55"/>
      <c r="M128" s="313"/>
      <c r="N128" s="313"/>
    </row>
    <row r="129" spans="1:14" ht="62.25" customHeight="1">
      <c r="A129" s="50"/>
      <c r="B129" s="50"/>
      <c r="C129" s="448"/>
      <c r="D129" s="449"/>
      <c r="E129" s="450"/>
      <c r="F129" s="387" t="s">
        <v>51</v>
      </c>
      <c r="G129" s="401"/>
      <c r="H129" s="57" t="s">
        <v>228</v>
      </c>
      <c r="I129" s="55"/>
      <c r="J129" s="401"/>
      <c r="K129" s="57" t="s">
        <v>228</v>
      </c>
      <c r="L129" s="55"/>
      <c r="M129" s="391">
        <f>IF(N129="","",VLOOKUP(N129,基準選択肢C,2,FALSE))</f>
      </c>
      <c r="N129" s="391">
        <f>IF(G129="はい","基準1",IF(J129="はい","基準1",""))</f>
      </c>
    </row>
    <row r="130" spans="1:14" ht="79.5" customHeight="1">
      <c r="A130" s="50"/>
      <c r="B130" s="50"/>
      <c r="C130" s="451"/>
      <c r="D130" s="452"/>
      <c r="E130" s="453"/>
      <c r="F130" s="454"/>
      <c r="G130" s="412"/>
      <c r="H130" s="57" t="s">
        <v>81</v>
      </c>
      <c r="I130" s="55"/>
      <c r="J130" s="412"/>
      <c r="K130" s="57" t="s">
        <v>81</v>
      </c>
      <c r="L130" s="55"/>
      <c r="M130" s="313"/>
      <c r="N130" s="313"/>
    </row>
    <row r="131" spans="1:14" ht="60" customHeight="1">
      <c r="A131" s="50"/>
      <c r="B131" s="50"/>
      <c r="C131" s="455" t="s">
        <v>173</v>
      </c>
      <c r="D131" s="456"/>
      <c r="E131" s="457"/>
      <c r="F131" s="387" t="s">
        <v>52</v>
      </c>
      <c r="G131" s="414"/>
      <c r="H131" s="99" t="s">
        <v>229</v>
      </c>
      <c r="I131" s="55"/>
      <c r="J131" s="414"/>
      <c r="K131" s="99" t="s">
        <v>229</v>
      </c>
      <c r="L131" s="55"/>
      <c r="M131" s="391">
        <f>IF(N131="","",VLOOKUP(N131,基準選択肢C,2))</f>
      </c>
      <c r="N131" s="391">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58"/>
      <c r="D132" s="459"/>
      <c r="E132" s="460"/>
      <c r="F132" s="463"/>
      <c r="G132" s="415"/>
      <c r="H132" s="99" t="s">
        <v>82</v>
      </c>
      <c r="I132" s="55"/>
      <c r="J132" s="415"/>
      <c r="K132" s="99" t="s">
        <v>82</v>
      </c>
      <c r="L132" s="55"/>
      <c r="M132" s="313"/>
      <c r="N132" s="313"/>
    </row>
    <row r="133" spans="1:14" ht="60" customHeight="1">
      <c r="A133" s="50"/>
      <c r="B133" s="50"/>
      <c r="C133" s="458"/>
      <c r="D133" s="459"/>
      <c r="E133" s="460"/>
      <c r="F133" s="387" t="s">
        <v>51</v>
      </c>
      <c r="G133" s="401"/>
      <c r="H133" s="57" t="s">
        <v>229</v>
      </c>
      <c r="I133" s="55"/>
      <c r="J133" s="401"/>
      <c r="K133" s="57" t="s">
        <v>229</v>
      </c>
      <c r="L133" s="55"/>
      <c r="M133" s="391">
        <f>IF(N133="","",VLOOKUP(N133,基準選択肢C,2))</f>
      </c>
      <c r="N133" s="391">
        <f>IF(G133="はい","基準1",IF(J133="はい","基準1",""))</f>
      </c>
    </row>
    <row r="134" spans="1:14" ht="79.5" customHeight="1">
      <c r="A134" s="50"/>
      <c r="B134" s="50"/>
      <c r="C134" s="461"/>
      <c r="D134" s="462"/>
      <c r="E134" s="462"/>
      <c r="F134" s="463"/>
      <c r="G134" s="415"/>
      <c r="H134" s="57" t="s">
        <v>82</v>
      </c>
      <c r="I134" s="55"/>
      <c r="J134" s="415"/>
      <c r="K134" s="57" t="s">
        <v>82</v>
      </c>
      <c r="L134" s="55"/>
      <c r="M134" s="313"/>
      <c r="N134" s="313"/>
    </row>
    <row r="135" spans="7:14" ht="18.75">
      <c r="G135" s="48"/>
      <c r="H135" s="48"/>
      <c r="N135" s="252"/>
    </row>
    <row r="136" spans="1:14" ht="31.5" customHeight="1">
      <c r="A136" s="50"/>
      <c r="B136" s="50"/>
      <c r="C136" s="60"/>
      <c r="D136" s="63"/>
      <c r="E136" s="62" t="s">
        <v>168</v>
      </c>
      <c r="F136" s="61" t="s">
        <v>87</v>
      </c>
      <c r="G136" s="363">
        <f>IF(G17="","",G17)</f>
      </c>
      <c r="H136" s="364"/>
      <c r="I136" s="364"/>
      <c r="J136" s="364"/>
      <c r="K136" s="364"/>
      <c r="L136" s="364"/>
      <c r="M136" s="365"/>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26" t="s">
        <v>62</v>
      </c>
      <c r="D138" s="427"/>
      <c r="E138" s="427"/>
      <c r="F138" s="428"/>
      <c r="G138" s="375" t="s">
        <v>61</v>
      </c>
      <c r="H138" s="376"/>
      <c r="I138" s="377"/>
      <c r="J138" s="375" t="s">
        <v>79</v>
      </c>
      <c r="K138" s="376"/>
      <c r="L138" s="377"/>
      <c r="M138" s="375"/>
      <c r="N138" s="378"/>
    </row>
    <row r="139" spans="1:14" ht="21" customHeight="1">
      <c r="A139" s="50"/>
      <c r="B139" s="50"/>
      <c r="C139" s="429"/>
      <c r="D139" s="430"/>
      <c r="E139" s="430"/>
      <c r="F139" s="431"/>
      <c r="G139" s="366" t="s">
        <v>23</v>
      </c>
      <c r="H139" s="375" t="s">
        <v>60</v>
      </c>
      <c r="I139" s="377"/>
      <c r="J139" s="366" t="s">
        <v>23</v>
      </c>
      <c r="K139" s="375" t="s">
        <v>60</v>
      </c>
      <c r="L139" s="377"/>
      <c r="M139" s="375" t="s">
        <v>60</v>
      </c>
      <c r="N139" s="378"/>
    </row>
    <row r="140" spans="1:14" ht="52.5" customHeight="1">
      <c r="A140" s="50"/>
      <c r="B140" s="50"/>
      <c r="C140" s="432"/>
      <c r="D140" s="433"/>
      <c r="E140" s="433"/>
      <c r="F140" s="434"/>
      <c r="G140" s="379"/>
      <c r="H140" s="375" t="s">
        <v>59</v>
      </c>
      <c r="I140" s="377"/>
      <c r="J140" s="379"/>
      <c r="K140" s="375" t="s">
        <v>59</v>
      </c>
      <c r="L140" s="377"/>
      <c r="M140" s="375" t="s">
        <v>58</v>
      </c>
      <c r="N140" s="378"/>
    </row>
    <row r="141" spans="1:14" ht="54" customHeight="1">
      <c r="A141" s="50"/>
      <c r="B141" s="50"/>
      <c r="C141" s="380" t="s">
        <v>164</v>
      </c>
      <c r="D141" s="341"/>
      <c r="E141" s="302"/>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83" t="s">
        <v>159</v>
      </c>
      <c r="D142" s="436"/>
      <c r="E142" s="436"/>
      <c r="F142" s="387" t="s">
        <v>52</v>
      </c>
      <c r="G142" s="389"/>
      <c r="H142" s="249" t="s">
        <v>57</v>
      </c>
      <c r="I142" s="97"/>
      <c r="J142" s="389"/>
      <c r="K142" s="249" t="s">
        <v>57</v>
      </c>
      <c r="L142" s="97"/>
      <c r="M142" s="391">
        <f>IF(N142="","",VLOOKUP(N142,基準選択肢C,2,FALSE))</f>
      </c>
      <c r="N142" s="391">
        <f>IF(AND($M$7="研究分担医師",$G142="はい",$I143="有"),"基準1と7",IF(AND($M$7="研究分担医師",$J142="はい",$L143="有"),"基準1と7",IF($G142="はい","基準1",IF($J142="はい","基準1",""))))</f>
      </c>
    </row>
    <row r="143" spans="1:14" ht="48.75" customHeight="1">
      <c r="A143" s="50"/>
      <c r="B143" s="50"/>
      <c r="C143" s="437"/>
      <c r="D143" s="438"/>
      <c r="E143" s="438"/>
      <c r="F143" s="388"/>
      <c r="G143" s="390"/>
      <c r="H143" s="57" t="s">
        <v>56</v>
      </c>
      <c r="I143" s="55"/>
      <c r="J143" s="390"/>
      <c r="K143" s="57" t="s">
        <v>56</v>
      </c>
      <c r="L143" s="55"/>
      <c r="M143" s="313"/>
      <c r="N143" s="313"/>
    </row>
    <row r="144" spans="1:14" ht="60" customHeight="1">
      <c r="A144" s="50"/>
      <c r="B144" s="50"/>
      <c r="C144" s="392" t="s">
        <v>171</v>
      </c>
      <c r="D144" s="393"/>
      <c r="E144" s="394"/>
      <c r="F144" s="387" t="s">
        <v>52</v>
      </c>
      <c r="G144" s="401"/>
      <c r="H144" s="54" t="s">
        <v>55</v>
      </c>
      <c r="I144" s="55"/>
      <c r="J144" s="401"/>
      <c r="K144" s="54" t="s">
        <v>55</v>
      </c>
      <c r="L144" s="55"/>
      <c r="M144" s="391">
        <f>IF(N144="","",VLOOKUP(N144,基準選択肢C,2,FALSE))</f>
      </c>
      <c r="N144" s="391">
        <f>IF(AND($M$7="研究分担医師",$G144="はい",$I145&gt;=2500000),"基準1と7",IF(AND($M$7="研究分担医師",$J144="はい",$L145&gt;=2500000),"基準1と7",IF($G144="はい","基準1",IF($J144="はい","基準1",""))))</f>
      </c>
    </row>
    <row r="145" spans="1:14" ht="54" customHeight="1">
      <c r="A145" s="50"/>
      <c r="B145" s="50"/>
      <c r="C145" s="395"/>
      <c r="D145" s="396"/>
      <c r="E145" s="397"/>
      <c r="F145" s="388"/>
      <c r="G145" s="390"/>
      <c r="H145" s="57" t="s">
        <v>54</v>
      </c>
      <c r="I145" s="58"/>
      <c r="J145" s="390"/>
      <c r="K145" s="57" t="s">
        <v>54</v>
      </c>
      <c r="L145" s="58"/>
      <c r="M145" s="313"/>
      <c r="N145" s="313"/>
    </row>
    <row r="146" spans="1:14" ht="60" customHeight="1">
      <c r="A146" s="50"/>
      <c r="B146" s="50"/>
      <c r="C146" s="395"/>
      <c r="D146" s="396"/>
      <c r="E146" s="397"/>
      <c r="F146" s="387" t="s">
        <v>51</v>
      </c>
      <c r="G146" s="401"/>
      <c r="H146" s="54" t="s">
        <v>55</v>
      </c>
      <c r="I146" s="55"/>
      <c r="J146" s="401"/>
      <c r="K146" s="54" t="s">
        <v>55</v>
      </c>
      <c r="L146" s="55"/>
      <c r="M146" s="391">
        <f>IF(N146="","",VLOOKUP(N146,基準選択肢C,2,FALSE))</f>
      </c>
      <c r="N146" s="391">
        <f>IF(G146="はい","基準1",IF(J146="はい","基準1",""))</f>
      </c>
    </row>
    <row r="147" spans="1:14" ht="54" customHeight="1">
      <c r="A147" s="50"/>
      <c r="B147" s="50"/>
      <c r="C147" s="398"/>
      <c r="D147" s="399"/>
      <c r="E147" s="400"/>
      <c r="F147" s="388"/>
      <c r="G147" s="390"/>
      <c r="H147" s="57" t="s">
        <v>54</v>
      </c>
      <c r="I147" s="58"/>
      <c r="J147" s="390"/>
      <c r="K147" s="57" t="s">
        <v>54</v>
      </c>
      <c r="L147" s="58"/>
      <c r="M147" s="313"/>
      <c r="N147" s="313">
        <f>IF(G147="はい","基準1",IF(J147="はい","基準1",""))</f>
      </c>
    </row>
    <row r="148" spans="1:14" ht="73.5" customHeight="1">
      <c r="A148" s="50"/>
      <c r="B148" s="50"/>
      <c r="C148" s="439" t="s">
        <v>191</v>
      </c>
      <c r="D148" s="440"/>
      <c r="E148" s="441"/>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2"/>
      <c r="D149" s="443"/>
      <c r="E149" s="444"/>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5" t="s">
        <v>172</v>
      </c>
      <c r="D150" s="446"/>
      <c r="E150" s="447"/>
      <c r="F150" s="387" t="s">
        <v>52</v>
      </c>
      <c r="G150" s="401"/>
      <c r="H150" s="57" t="s">
        <v>228</v>
      </c>
      <c r="I150" s="55"/>
      <c r="J150" s="401"/>
      <c r="K150" s="57" t="s">
        <v>228</v>
      </c>
      <c r="L150" s="55"/>
      <c r="M150" s="391">
        <f>IF(N150="","",VLOOKUP(N150,基準選択肢C,2,FALSE))</f>
      </c>
      <c r="N150" s="391">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8"/>
      <c r="D151" s="449"/>
      <c r="E151" s="450"/>
      <c r="F151" s="454"/>
      <c r="G151" s="412"/>
      <c r="H151" s="57" t="s">
        <v>81</v>
      </c>
      <c r="I151" s="55"/>
      <c r="J151" s="412"/>
      <c r="K151" s="57" t="s">
        <v>81</v>
      </c>
      <c r="L151" s="55"/>
      <c r="M151" s="313"/>
      <c r="N151" s="313"/>
    </row>
    <row r="152" spans="1:14" ht="62.25" customHeight="1">
      <c r="A152" s="50"/>
      <c r="B152" s="50"/>
      <c r="C152" s="448"/>
      <c r="D152" s="449"/>
      <c r="E152" s="450"/>
      <c r="F152" s="387" t="s">
        <v>51</v>
      </c>
      <c r="G152" s="401"/>
      <c r="H152" s="57" t="s">
        <v>228</v>
      </c>
      <c r="I152" s="55"/>
      <c r="J152" s="401"/>
      <c r="K152" s="57" t="s">
        <v>228</v>
      </c>
      <c r="L152" s="55"/>
      <c r="M152" s="391">
        <f>IF(N152="","",VLOOKUP(N152,基準選択肢C,2,FALSE))</f>
      </c>
      <c r="N152" s="391">
        <f>IF(G152="はい","基準1",IF(J152="はい","基準1",""))</f>
      </c>
    </row>
    <row r="153" spans="1:14" ht="79.5" customHeight="1">
      <c r="A153" s="50"/>
      <c r="B153" s="50"/>
      <c r="C153" s="451"/>
      <c r="D153" s="452"/>
      <c r="E153" s="453"/>
      <c r="F153" s="454"/>
      <c r="G153" s="412"/>
      <c r="H153" s="57" t="s">
        <v>81</v>
      </c>
      <c r="I153" s="55"/>
      <c r="J153" s="412"/>
      <c r="K153" s="57" t="s">
        <v>81</v>
      </c>
      <c r="L153" s="55"/>
      <c r="M153" s="313"/>
      <c r="N153" s="313"/>
    </row>
    <row r="154" spans="1:14" ht="60" customHeight="1">
      <c r="A154" s="50"/>
      <c r="B154" s="50"/>
      <c r="C154" s="455" t="s">
        <v>173</v>
      </c>
      <c r="D154" s="456"/>
      <c r="E154" s="457"/>
      <c r="F154" s="387" t="s">
        <v>52</v>
      </c>
      <c r="G154" s="414"/>
      <c r="H154" s="99" t="s">
        <v>229</v>
      </c>
      <c r="I154" s="55"/>
      <c r="J154" s="414"/>
      <c r="K154" s="99" t="s">
        <v>229</v>
      </c>
      <c r="L154" s="55"/>
      <c r="M154" s="391">
        <f>IF(N154="","",VLOOKUP(N154,基準選択肢C,2))</f>
      </c>
      <c r="N154" s="391">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58"/>
      <c r="D155" s="459"/>
      <c r="E155" s="460"/>
      <c r="F155" s="463"/>
      <c r="G155" s="415"/>
      <c r="H155" s="99" t="s">
        <v>82</v>
      </c>
      <c r="I155" s="55"/>
      <c r="J155" s="415"/>
      <c r="K155" s="99" t="s">
        <v>82</v>
      </c>
      <c r="L155" s="55"/>
      <c r="M155" s="313"/>
      <c r="N155" s="313"/>
    </row>
    <row r="156" spans="1:14" ht="60" customHeight="1">
      <c r="A156" s="50"/>
      <c r="B156" s="50"/>
      <c r="C156" s="458"/>
      <c r="D156" s="459"/>
      <c r="E156" s="460"/>
      <c r="F156" s="387" t="s">
        <v>51</v>
      </c>
      <c r="G156" s="401"/>
      <c r="H156" s="57" t="s">
        <v>229</v>
      </c>
      <c r="I156" s="55"/>
      <c r="J156" s="401"/>
      <c r="K156" s="57" t="s">
        <v>229</v>
      </c>
      <c r="L156" s="55"/>
      <c r="M156" s="391">
        <f>IF(N156="","",VLOOKUP(N156,基準選択肢C,2))</f>
      </c>
      <c r="N156" s="391">
        <f>IF(G156="はい","基準1",IF(J156="はい","基準1",""))</f>
      </c>
    </row>
    <row r="157" spans="1:14" ht="79.5" customHeight="1">
      <c r="A157" s="50"/>
      <c r="B157" s="50"/>
      <c r="C157" s="461"/>
      <c r="D157" s="462"/>
      <c r="E157" s="462"/>
      <c r="F157" s="463"/>
      <c r="G157" s="415"/>
      <c r="H157" s="57" t="s">
        <v>82</v>
      </c>
      <c r="I157" s="55"/>
      <c r="J157" s="415"/>
      <c r="K157" s="57" t="s">
        <v>82</v>
      </c>
      <c r="L157" s="55"/>
      <c r="M157" s="313"/>
      <c r="N157" s="313"/>
    </row>
    <row r="158" spans="7:14" ht="18.75">
      <c r="G158" s="48"/>
      <c r="H158" s="48"/>
      <c r="N158" s="252"/>
    </row>
    <row r="159" spans="1:14" ht="31.5" customHeight="1">
      <c r="A159" s="50"/>
      <c r="B159" s="50"/>
      <c r="C159" s="60"/>
      <c r="D159" s="63"/>
      <c r="E159" s="62" t="s">
        <v>168</v>
      </c>
      <c r="F159" s="61" t="s">
        <v>88</v>
      </c>
      <c r="G159" s="363">
        <f>IF(G18="","",G18)</f>
      </c>
      <c r="H159" s="364"/>
      <c r="I159" s="364"/>
      <c r="J159" s="364"/>
      <c r="K159" s="364"/>
      <c r="L159" s="364"/>
      <c r="M159" s="365"/>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26" t="s">
        <v>62</v>
      </c>
      <c r="D161" s="427"/>
      <c r="E161" s="427"/>
      <c r="F161" s="428"/>
      <c r="G161" s="375" t="s">
        <v>61</v>
      </c>
      <c r="H161" s="376"/>
      <c r="I161" s="377"/>
      <c r="J161" s="375" t="s">
        <v>79</v>
      </c>
      <c r="K161" s="376"/>
      <c r="L161" s="377"/>
      <c r="M161" s="375"/>
      <c r="N161" s="378"/>
    </row>
    <row r="162" spans="1:14" ht="21" customHeight="1">
      <c r="A162" s="50"/>
      <c r="B162" s="50"/>
      <c r="C162" s="429"/>
      <c r="D162" s="430"/>
      <c r="E162" s="430"/>
      <c r="F162" s="431"/>
      <c r="G162" s="366" t="s">
        <v>23</v>
      </c>
      <c r="H162" s="375" t="s">
        <v>60</v>
      </c>
      <c r="I162" s="377"/>
      <c r="J162" s="366" t="s">
        <v>23</v>
      </c>
      <c r="K162" s="375" t="s">
        <v>60</v>
      </c>
      <c r="L162" s="377"/>
      <c r="M162" s="375" t="s">
        <v>60</v>
      </c>
      <c r="N162" s="378"/>
    </row>
    <row r="163" spans="1:14" ht="52.5" customHeight="1">
      <c r="A163" s="50"/>
      <c r="B163" s="50"/>
      <c r="C163" s="432"/>
      <c r="D163" s="433"/>
      <c r="E163" s="433"/>
      <c r="F163" s="434"/>
      <c r="G163" s="379"/>
      <c r="H163" s="375" t="s">
        <v>59</v>
      </c>
      <c r="I163" s="377"/>
      <c r="J163" s="379"/>
      <c r="K163" s="375" t="s">
        <v>59</v>
      </c>
      <c r="L163" s="377"/>
      <c r="M163" s="375" t="s">
        <v>58</v>
      </c>
      <c r="N163" s="378"/>
    </row>
    <row r="164" spans="1:14" ht="54" customHeight="1">
      <c r="A164" s="50"/>
      <c r="B164" s="50"/>
      <c r="C164" s="380" t="s">
        <v>164</v>
      </c>
      <c r="D164" s="341"/>
      <c r="E164" s="302"/>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83" t="s">
        <v>159</v>
      </c>
      <c r="D165" s="436"/>
      <c r="E165" s="436"/>
      <c r="F165" s="387" t="s">
        <v>52</v>
      </c>
      <c r="G165" s="389"/>
      <c r="H165" s="249" t="s">
        <v>57</v>
      </c>
      <c r="I165" s="97"/>
      <c r="J165" s="389"/>
      <c r="K165" s="249" t="s">
        <v>57</v>
      </c>
      <c r="L165" s="97"/>
      <c r="M165" s="391">
        <f>IF(N165="","",VLOOKUP(N165,基準選択肢C,2,FALSE))</f>
      </c>
      <c r="N165" s="391">
        <f>IF(AND($M$7="研究分担医師",$G165="はい",$I166="有"),"基準1と7",IF(AND($M$7="研究分担医師",$J165="はい",$L166="有"),"基準1と7",IF($G165="はい","基準1",IF($J165="はい","基準1",""))))</f>
      </c>
    </row>
    <row r="166" spans="1:14" ht="48.75" customHeight="1">
      <c r="A166" s="50"/>
      <c r="B166" s="50"/>
      <c r="C166" s="437"/>
      <c r="D166" s="438"/>
      <c r="E166" s="438"/>
      <c r="F166" s="388"/>
      <c r="G166" s="390"/>
      <c r="H166" s="57" t="s">
        <v>56</v>
      </c>
      <c r="I166" s="55"/>
      <c r="J166" s="390"/>
      <c r="K166" s="57" t="s">
        <v>56</v>
      </c>
      <c r="L166" s="55"/>
      <c r="M166" s="313"/>
      <c r="N166" s="313"/>
    </row>
    <row r="167" spans="1:14" ht="60" customHeight="1">
      <c r="A167" s="50"/>
      <c r="B167" s="50"/>
      <c r="C167" s="392" t="s">
        <v>171</v>
      </c>
      <c r="D167" s="393"/>
      <c r="E167" s="394"/>
      <c r="F167" s="387" t="s">
        <v>52</v>
      </c>
      <c r="G167" s="401"/>
      <c r="H167" s="54" t="s">
        <v>55</v>
      </c>
      <c r="I167" s="55"/>
      <c r="J167" s="401"/>
      <c r="K167" s="54" t="s">
        <v>55</v>
      </c>
      <c r="L167" s="55"/>
      <c r="M167" s="391">
        <f>IF(N167="","",VLOOKUP(N167,基準選択肢C,2,FALSE))</f>
      </c>
      <c r="N167" s="391">
        <f>IF(AND($M$7="研究分担医師",$G167="はい",$I168&gt;=2500000),"基準1と7",IF(AND($M$7="研究分担医師",$J167="はい",$L168&gt;=2500000),"基準1と7",IF($G167="はい","基準1",IF($J167="はい","基準1",""))))</f>
      </c>
    </row>
    <row r="168" spans="1:14" ht="54" customHeight="1">
      <c r="A168" s="50"/>
      <c r="B168" s="50"/>
      <c r="C168" s="395"/>
      <c r="D168" s="396"/>
      <c r="E168" s="397"/>
      <c r="F168" s="388"/>
      <c r="G168" s="390"/>
      <c r="H168" s="57" t="s">
        <v>54</v>
      </c>
      <c r="I168" s="58"/>
      <c r="J168" s="390"/>
      <c r="K168" s="57" t="s">
        <v>54</v>
      </c>
      <c r="L168" s="58"/>
      <c r="M168" s="313"/>
      <c r="N168" s="313"/>
    </row>
    <row r="169" spans="1:14" ht="60" customHeight="1">
      <c r="A169" s="50"/>
      <c r="B169" s="50"/>
      <c r="C169" s="395"/>
      <c r="D169" s="396"/>
      <c r="E169" s="397"/>
      <c r="F169" s="387" t="s">
        <v>51</v>
      </c>
      <c r="G169" s="401"/>
      <c r="H169" s="54" t="s">
        <v>55</v>
      </c>
      <c r="I169" s="55"/>
      <c r="J169" s="401"/>
      <c r="K169" s="54" t="s">
        <v>55</v>
      </c>
      <c r="L169" s="55"/>
      <c r="M169" s="391">
        <f>IF(N169="","",VLOOKUP(N169,基準選択肢C,2,FALSE))</f>
      </c>
      <c r="N169" s="391">
        <f>IF(G169="はい","基準1",IF(J169="はい","基準1",""))</f>
      </c>
    </row>
    <row r="170" spans="1:14" ht="54" customHeight="1">
      <c r="A170" s="50"/>
      <c r="B170" s="50"/>
      <c r="C170" s="398"/>
      <c r="D170" s="399"/>
      <c r="E170" s="400"/>
      <c r="F170" s="388"/>
      <c r="G170" s="390"/>
      <c r="H170" s="57" t="s">
        <v>54</v>
      </c>
      <c r="I170" s="58"/>
      <c r="J170" s="390"/>
      <c r="K170" s="57" t="s">
        <v>54</v>
      </c>
      <c r="L170" s="58"/>
      <c r="M170" s="313"/>
      <c r="N170" s="313">
        <f>IF(G170="はい","基準1",IF(J170="はい","基準1",""))</f>
      </c>
    </row>
    <row r="171" spans="1:14" ht="73.5" customHeight="1">
      <c r="A171" s="50"/>
      <c r="B171" s="50"/>
      <c r="C171" s="439" t="s">
        <v>190</v>
      </c>
      <c r="D171" s="440"/>
      <c r="E171" s="441"/>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2"/>
      <c r="D172" s="443"/>
      <c r="E172" s="444"/>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5" t="s">
        <v>172</v>
      </c>
      <c r="D173" s="446"/>
      <c r="E173" s="447"/>
      <c r="F173" s="387" t="s">
        <v>52</v>
      </c>
      <c r="G173" s="401"/>
      <c r="H173" s="57" t="s">
        <v>228</v>
      </c>
      <c r="I173" s="55"/>
      <c r="J173" s="401"/>
      <c r="K173" s="57" t="s">
        <v>228</v>
      </c>
      <c r="L173" s="55"/>
      <c r="M173" s="391">
        <f>IF(N173="","",VLOOKUP(N173,基準選択肢C,2,FALSE))</f>
      </c>
      <c r="N173" s="391">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8"/>
      <c r="D174" s="449"/>
      <c r="E174" s="450"/>
      <c r="F174" s="454"/>
      <c r="G174" s="412"/>
      <c r="H174" s="57" t="s">
        <v>81</v>
      </c>
      <c r="I174" s="55"/>
      <c r="J174" s="412"/>
      <c r="K174" s="57" t="s">
        <v>81</v>
      </c>
      <c r="L174" s="55"/>
      <c r="M174" s="313"/>
      <c r="N174" s="313"/>
    </row>
    <row r="175" spans="1:14" ht="62.25" customHeight="1">
      <c r="A175" s="50"/>
      <c r="B175" s="50"/>
      <c r="C175" s="448"/>
      <c r="D175" s="449"/>
      <c r="E175" s="450"/>
      <c r="F175" s="387" t="s">
        <v>51</v>
      </c>
      <c r="G175" s="401"/>
      <c r="H175" s="57" t="s">
        <v>228</v>
      </c>
      <c r="I175" s="55"/>
      <c r="J175" s="401"/>
      <c r="K175" s="57" t="s">
        <v>228</v>
      </c>
      <c r="L175" s="55"/>
      <c r="M175" s="391">
        <f>IF(N175="","",VLOOKUP(N175,基準選択肢C,2,FALSE))</f>
      </c>
      <c r="N175" s="391">
        <f>IF(G175="はい","基準1",IF(J175="はい","基準1",""))</f>
      </c>
    </row>
    <row r="176" spans="1:14" ht="79.5" customHeight="1">
      <c r="A176" s="50"/>
      <c r="B176" s="50"/>
      <c r="C176" s="451"/>
      <c r="D176" s="452"/>
      <c r="E176" s="453"/>
      <c r="F176" s="454"/>
      <c r="G176" s="412"/>
      <c r="H176" s="57" t="s">
        <v>81</v>
      </c>
      <c r="I176" s="55"/>
      <c r="J176" s="412"/>
      <c r="K176" s="57" t="s">
        <v>81</v>
      </c>
      <c r="L176" s="55"/>
      <c r="M176" s="313"/>
      <c r="N176" s="313"/>
    </row>
    <row r="177" spans="1:14" ht="60" customHeight="1">
      <c r="A177" s="50"/>
      <c r="B177" s="50"/>
      <c r="C177" s="455" t="s">
        <v>173</v>
      </c>
      <c r="D177" s="456"/>
      <c r="E177" s="457"/>
      <c r="F177" s="387" t="s">
        <v>52</v>
      </c>
      <c r="G177" s="414"/>
      <c r="H177" s="99" t="s">
        <v>229</v>
      </c>
      <c r="I177" s="55"/>
      <c r="J177" s="414"/>
      <c r="K177" s="99" t="s">
        <v>229</v>
      </c>
      <c r="L177" s="55"/>
      <c r="M177" s="391">
        <f>IF(N177="","",VLOOKUP(N177,基準選択肢C,2))</f>
      </c>
      <c r="N177" s="391">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58"/>
      <c r="D178" s="459"/>
      <c r="E178" s="460"/>
      <c r="F178" s="463"/>
      <c r="G178" s="415"/>
      <c r="H178" s="99" t="s">
        <v>82</v>
      </c>
      <c r="I178" s="55"/>
      <c r="J178" s="415"/>
      <c r="K178" s="99" t="s">
        <v>82</v>
      </c>
      <c r="L178" s="55"/>
      <c r="M178" s="313"/>
      <c r="N178" s="313"/>
    </row>
    <row r="179" spans="1:14" ht="60" customHeight="1">
      <c r="A179" s="50"/>
      <c r="B179" s="50"/>
      <c r="C179" s="458"/>
      <c r="D179" s="459"/>
      <c r="E179" s="460"/>
      <c r="F179" s="387" t="s">
        <v>51</v>
      </c>
      <c r="G179" s="401"/>
      <c r="H179" s="57" t="s">
        <v>229</v>
      </c>
      <c r="I179" s="55"/>
      <c r="J179" s="401"/>
      <c r="K179" s="57" t="s">
        <v>229</v>
      </c>
      <c r="L179" s="55"/>
      <c r="M179" s="391">
        <f>IF(N179="","",VLOOKUP(N179,基準選択肢C,2))</f>
      </c>
      <c r="N179" s="391">
        <f>IF(G179="はい","基準1",IF(J179="はい","基準1",""))</f>
      </c>
    </row>
    <row r="180" spans="1:14" ht="79.5" customHeight="1">
      <c r="A180" s="50"/>
      <c r="B180" s="50"/>
      <c r="C180" s="461"/>
      <c r="D180" s="462"/>
      <c r="E180" s="462"/>
      <c r="F180" s="463"/>
      <c r="G180" s="415"/>
      <c r="H180" s="57" t="s">
        <v>82</v>
      </c>
      <c r="I180" s="55"/>
      <c r="J180" s="415"/>
      <c r="K180" s="57" t="s">
        <v>82</v>
      </c>
      <c r="L180" s="55"/>
      <c r="M180" s="313"/>
      <c r="N180" s="313"/>
    </row>
  </sheetData>
  <sheetProtection sheet="1"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193</v>
      </c>
      <c r="G1" s="524"/>
      <c r="H1" s="524"/>
      <c r="I1" s="524"/>
      <c r="J1" s="524"/>
      <c r="K1" s="524"/>
      <c r="L1" s="524"/>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175</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154</v>
      </c>
      <c r="D5" s="535">
        <f>IF('様式A'!B10="","",'様式A'!B10)</f>
      </c>
      <c r="E5" s="536"/>
      <c r="F5" s="536"/>
      <c r="G5" s="536"/>
      <c r="H5" s="536"/>
      <c r="K5" s="106"/>
      <c r="L5" s="106"/>
      <c r="M5" s="527" t="s">
        <v>70</v>
      </c>
      <c r="N5" s="528"/>
      <c r="O5" s="529"/>
      <c r="P5" s="530"/>
      <c r="Q5" s="531"/>
    </row>
    <row r="6" spans="3:17" ht="35.25" customHeight="1">
      <c r="C6" s="287"/>
      <c r="D6" s="452"/>
      <c r="E6" s="452"/>
      <c r="F6" s="452"/>
      <c r="G6" s="452"/>
      <c r="H6" s="452"/>
      <c r="K6" s="110"/>
      <c r="L6" s="111"/>
      <c r="M6" s="527" t="s">
        <v>221</v>
      </c>
      <c r="N6" s="528"/>
      <c r="O6" s="532"/>
      <c r="P6" s="533"/>
      <c r="Q6" s="534"/>
    </row>
    <row r="7" spans="3:17" ht="50.25" customHeight="1">
      <c r="C7" s="109" t="s">
        <v>176</v>
      </c>
      <c r="D7" s="561">
        <f>IF('様式C_研究責任医師'!M7="","",'様式C_研究責任医師'!M7)</f>
      </c>
      <c r="E7" s="478"/>
      <c r="F7" s="112"/>
      <c r="G7" s="113"/>
      <c r="H7" s="113"/>
      <c r="K7" s="110"/>
      <c r="L7" s="111"/>
      <c r="M7" s="562" t="s">
        <v>222</v>
      </c>
      <c r="N7" s="528"/>
      <c r="O7" s="532"/>
      <c r="P7" s="533"/>
      <c r="Q7" s="534"/>
    </row>
    <row r="8" spans="3:17" ht="36.75" customHeight="1">
      <c r="C8" s="109" t="s">
        <v>99</v>
      </c>
      <c r="G8" s="113"/>
      <c r="H8" s="113"/>
      <c r="K8" s="114"/>
      <c r="L8" s="114"/>
      <c r="M8" s="161"/>
      <c r="N8" s="162"/>
      <c r="O8" s="111"/>
      <c r="P8" s="163"/>
      <c r="Q8" s="163"/>
    </row>
    <row r="9" spans="3:17" ht="36.75" customHeight="1">
      <c r="C9" s="115" t="s">
        <v>100</v>
      </c>
      <c r="D9" s="550">
        <f>IF('様式C_研究責任医師'!M5="","",'様式C_研究責任医師'!M5)</f>
      </c>
      <c r="E9" s="551"/>
      <c r="G9" s="113"/>
      <c r="H9" s="113"/>
      <c r="K9" s="114"/>
      <c r="L9" s="114"/>
      <c r="M9" s="161"/>
      <c r="N9" s="162"/>
      <c r="O9" s="111"/>
      <c r="P9" s="163"/>
      <c r="Q9" s="163"/>
    </row>
    <row r="10" spans="3:17" ht="34.5" customHeight="1">
      <c r="C10" s="115" t="s">
        <v>101</v>
      </c>
      <c r="D10" s="550">
        <f>IF('様式C_研究責任医師'!M6="","",'様式C_研究責任医師'!M6)</f>
      </c>
      <c r="E10" s="551"/>
      <c r="F10" s="112"/>
      <c r="G10" s="116"/>
      <c r="H10" s="212"/>
      <c r="I10" s="116"/>
      <c r="J10" s="212"/>
      <c r="K10" s="110"/>
      <c r="L10" s="114"/>
      <c r="M10" s="114"/>
      <c r="N10" s="117"/>
      <c r="O10" s="117"/>
      <c r="P10" s="117"/>
      <c r="Q10" s="117"/>
    </row>
    <row r="11" spans="3:17" ht="34.5" customHeight="1">
      <c r="C11" s="115" t="s">
        <v>102</v>
      </c>
      <c r="D11" s="550">
        <f>D7</f>
      </c>
      <c r="E11" s="551"/>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52">
        <f>IF('様式C_研究責任医師'!M10="","",'様式C_研究責任医師'!M10)</f>
      </c>
      <c r="O12" s="553"/>
      <c r="P12" s="553"/>
      <c r="Q12" s="554"/>
      <c r="R12" s="123"/>
    </row>
    <row r="13" spans="3:17" ht="25.5" customHeight="1">
      <c r="C13" s="124" t="s">
        <v>18</v>
      </c>
      <c r="D13" s="124" t="s">
        <v>19</v>
      </c>
      <c r="F13" s="471" t="s">
        <v>18</v>
      </c>
      <c r="G13" s="341"/>
      <c r="H13" s="302"/>
      <c r="I13" s="471" t="s">
        <v>19</v>
      </c>
      <c r="J13" s="341"/>
      <c r="K13" s="302"/>
      <c r="M13" s="114"/>
      <c r="N13" s="555"/>
      <c r="O13" s="556"/>
      <c r="P13" s="556"/>
      <c r="Q13" s="557"/>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341"/>
      <c r="H14" s="302"/>
      <c r="I14" s="470">
        <f>IF('様式C_研究責任医師'!H10="","",'様式C_研究責任医師'!H10)</f>
      </c>
      <c r="J14" s="341"/>
      <c r="K14" s="302"/>
      <c r="M14" s="114"/>
      <c r="N14" s="555"/>
      <c r="O14" s="556"/>
      <c r="P14" s="556"/>
      <c r="Q14" s="557"/>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341"/>
      <c r="H15" s="302"/>
      <c r="I15" s="470">
        <f>IF('様式C_研究責任医師'!H11="","",'様式C_研究責任医師'!H11)</f>
      </c>
      <c r="J15" s="341"/>
      <c r="K15" s="302"/>
      <c r="M15" s="114"/>
      <c r="N15" s="558"/>
      <c r="O15" s="559"/>
      <c r="P15" s="559"/>
      <c r="Q15" s="560"/>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341"/>
      <c r="H16" s="302"/>
      <c r="I16" s="470">
        <f>IF('様式C_研究責任医師'!H12="","",'様式C_研究責任医師'!H12)</f>
      </c>
      <c r="J16" s="341"/>
      <c r="K16" s="302"/>
      <c r="M16" s="122"/>
      <c r="N16" s="118" t="s">
        <v>104</v>
      </c>
      <c r="O16" s="112"/>
      <c r="P16" s="538" t="s">
        <v>105</v>
      </c>
      <c r="Q16" s="539"/>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341"/>
      <c r="H17" s="302"/>
      <c r="I17" s="470">
        <f>IF('様式C_研究責任医師'!H13="","",'様式C_研究責任医師'!H13)</f>
      </c>
      <c r="J17" s="341"/>
      <c r="K17" s="302"/>
      <c r="M17" s="122"/>
      <c r="N17" s="128"/>
      <c r="O17" s="112"/>
      <c r="P17" s="540"/>
      <c r="Q17" s="540"/>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341"/>
      <c r="H18" s="302"/>
      <c r="I18" s="470">
        <f>IF('様式C_研究責任医師'!H14="","",'様式C_研究責任医師'!H14)</f>
      </c>
      <c r="J18" s="341"/>
      <c r="K18" s="302"/>
      <c r="M18" s="122"/>
      <c r="N18" s="541"/>
      <c r="O18" s="542"/>
      <c r="P18" s="542"/>
      <c r="Q18" s="543"/>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341"/>
      <c r="H19" s="302"/>
      <c r="I19" s="470">
        <f>IF('様式C_研究責任医師'!H15="","",'様式C_研究責任医師'!H15)</f>
      </c>
      <c r="J19" s="341"/>
      <c r="K19" s="302"/>
      <c r="M19" s="122"/>
      <c r="N19" s="544"/>
      <c r="O19" s="545"/>
      <c r="P19" s="545"/>
      <c r="Q19" s="546"/>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341"/>
      <c r="H20" s="302"/>
      <c r="I20" s="470">
        <f>IF('様式C_研究責任医師'!H16="","",'様式C_研究責任医師'!H16)</f>
      </c>
      <c r="J20" s="341"/>
      <c r="K20" s="302"/>
      <c r="M20" s="122"/>
      <c r="N20" s="544"/>
      <c r="O20" s="545"/>
      <c r="P20" s="545"/>
      <c r="Q20" s="546"/>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341"/>
      <c r="H21" s="302"/>
      <c r="I21" s="470">
        <f>IF('様式C_研究責任医師'!H17="","",'様式C_研究責任医師'!H17)</f>
      </c>
      <c r="J21" s="341"/>
      <c r="K21" s="302"/>
      <c r="M21" s="122"/>
      <c r="N21" s="544"/>
      <c r="O21" s="545"/>
      <c r="P21" s="545"/>
      <c r="Q21" s="546"/>
    </row>
    <row r="22" spans="3:18" ht="33" customHeight="1">
      <c r="C22" s="129"/>
      <c r="D22" s="129"/>
      <c r="E22" s="129"/>
      <c r="F22" s="130"/>
      <c r="G22" s="127"/>
      <c r="H22" s="218"/>
      <c r="I22" s="131"/>
      <c r="J22" s="131"/>
      <c r="K22" s="131"/>
      <c r="L22" s="131"/>
      <c r="M22" s="131"/>
      <c r="N22" s="547"/>
      <c r="O22" s="548"/>
      <c r="P22" s="548"/>
      <c r="Q22" s="549"/>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54" t="s">
        <v>223</v>
      </c>
      <c r="D24" s="355"/>
      <c r="E24" s="356"/>
      <c r="F24" s="159" t="s">
        <v>63</v>
      </c>
      <c r="G24" s="563">
        <f>IF('様式C_研究責任医師'!G19="","",'様式C_研究責任医師'!G19)</f>
      </c>
      <c r="H24" s="564"/>
      <c r="I24" s="564"/>
      <c r="J24" s="564"/>
      <c r="K24" s="300"/>
      <c r="L24" s="565">
        <f>IF('様式C_研究責任医師'!J19="","",'様式C_研究責任医師'!J19)</f>
      </c>
      <c r="M24" s="566"/>
      <c r="N24" s="566"/>
      <c r="O24" s="566"/>
      <c r="P24" s="566"/>
      <c r="Q24" s="300"/>
    </row>
    <row r="25" spans="3:17" ht="29.25" customHeight="1">
      <c r="C25" s="357"/>
      <c r="D25" s="358"/>
      <c r="E25" s="359"/>
      <c r="F25" s="160" t="s">
        <v>106</v>
      </c>
      <c r="G25" s="563">
        <f>IF('様式C_研究責任医師'!G20="","",'様式C_研究責任医師'!G20)</f>
      </c>
      <c r="H25" s="564"/>
      <c r="I25" s="564"/>
      <c r="J25" s="564"/>
      <c r="K25" s="300"/>
      <c r="L25" s="565">
        <f>IF('様式C_研究責任医師'!J20="","",'様式C_研究責任医師'!J20)</f>
      </c>
      <c r="M25" s="566"/>
      <c r="N25" s="566"/>
      <c r="O25" s="566"/>
      <c r="P25" s="566"/>
      <c r="Q25" s="300"/>
    </row>
    <row r="26" spans="3:17" ht="29.25" customHeight="1">
      <c r="C26" s="357"/>
      <c r="D26" s="358"/>
      <c r="E26" s="359"/>
      <c r="F26" s="160" t="s">
        <v>107</v>
      </c>
      <c r="G26" s="563">
        <f>IF('様式C_研究責任医師'!G21="","",'様式C_研究責任医師'!G21)</f>
      </c>
      <c r="H26" s="564"/>
      <c r="I26" s="564"/>
      <c r="J26" s="564"/>
      <c r="K26" s="300"/>
      <c r="L26" s="565">
        <f>IF('様式C_研究責任医師'!J21="","",'様式C_研究責任医師'!J21)</f>
      </c>
      <c r="M26" s="566"/>
      <c r="N26" s="566"/>
      <c r="O26" s="566"/>
      <c r="P26" s="566"/>
      <c r="Q26" s="300"/>
    </row>
    <row r="27" spans="3:17" ht="29.25" customHeight="1">
      <c r="C27" s="357"/>
      <c r="D27" s="358"/>
      <c r="E27" s="359"/>
      <c r="F27" s="160" t="s">
        <v>108</v>
      </c>
      <c r="G27" s="563">
        <f>IF('様式C_研究責任医師'!G22="","",'様式C_研究責任医師'!G22)</f>
      </c>
      <c r="H27" s="564"/>
      <c r="I27" s="564"/>
      <c r="J27" s="564"/>
      <c r="K27" s="300"/>
      <c r="L27" s="565">
        <f>IF('様式C_研究責任医師'!J22="","",'様式C_研究責任医師'!J22)</f>
      </c>
      <c r="M27" s="566"/>
      <c r="N27" s="566"/>
      <c r="O27" s="566"/>
      <c r="P27" s="566"/>
      <c r="Q27" s="300"/>
    </row>
    <row r="28" spans="3:17" ht="29.25" customHeight="1">
      <c r="C28" s="357"/>
      <c r="D28" s="358"/>
      <c r="E28" s="359"/>
      <c r="F28" s="160" t="s">
        <v>109</v>
      </c>
      <c r="G28" s="563">
        <f>IF('様式C_研究責任医師'!G23="","",'様式C_研究責任医師'!G23)</f>
      </c>
      <c r="H28" s="564"/>
      <c r="I28" s="564"/>
      <c r="J28" s="564"/>
      <c r="K28" s="300"/>
      <c r="L28" s="565">
        <f>IF('様式C_研究責任医師'!J23="","",'様式C_研究責任医師'!J23)</f>
      </c>
      <c r="M28" s="566"/>
      <c r="N28" s="566"/>
      <c r="O28" s="566"/>
      <c r="P28" s="566"/>
      <c r="Q28" s="300"/>
    </row>
    <row r="29" spans="3:17" ht="29.25" customHeight="1">
      <c r="C29" s="357"/>
      <c r="D29" s="358"/>
      <c r="E29" s="359"/>
      <c r="F29" s="159" t="s">
        <v>117</v>
      </c>
      <c r="G29" s="563">
        <f>IF('様式C_研究責任医師'!G24="","",'様式C_研究責任医師'!G24)</f>
      </c>
      <c r="H29" s="564"/>
      <c r="I29" s="564"/>
      <c r="J29" s="564"/>
      <c r="K29" s="300"/>
      <c r="L29" s="565">
        <f>IF('様式C_研究責任医師'!J24="","",'様式C_研究責任医師'!J24)</f>
      </c>
      <c r="M29" s="566"/>
      <c r="N29" s="566"/>
      <c r="O29" s="566"/>
      <c r="P29" s="566"/>
      <c r="Q29" s="300"/>
    </row>
    <row r="30" spans="3:17" ht="29.25" customHeight="1">
      <c r="C30" s="360"/>
      <c r="D30" s="361"/>
      <c r="E30" s="362"/>
      <c r="F30" s="160" t="s">
        <v>118</v>
      </c>
      <c r="G30" s="563">
        <f>IF('様式C_研究責任医師'!G25="","",'様式C_研究責任医師'!G25)</f>
      </c>
      <c r="H30" s="564"/>
      <c r="I30" s="564"/>
      <c r="J30" s="564"/>
      <c r="K30" s="300"/>
      <c r="L30" s="565">
        <f>IF('様式C_研究責任医師'!J25="","",'様式C_研究責任医師'!J25)</f>
      </c>
      <c r="M30" s="566"/>
      <c r="N30" s="566"/>
      <c r="O30" s="566"/>
      <c r="P30" s="566"/>
      <c r="Q30" s="300"/>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67" t="s">
        <v>77</v>
      </c>
      <c r="D32" s="567"/>
      <c r="E32" s="568"/>
      <c r="F32" s="135"/>
      <c r="G32" s="140"/>
      <c r="H32" s="140"/>
      <c r="I32" s="140"/>
      <c r="J32" s="140"/>
    </row>
    <row r="33" spans="5:17" ht="31.5" customHeight="1">
      <c r="E33" s="141" t="s">
        <v>168</v>
      </c>
      <c r="F33" s="142" t="s">
        <v>110</v>
      </c>
      <c r="G33" s="496">
        <f>IF(G24="","",G24)</f>
      </c>
      <c r="H33" s="497"/>
      <c r="I33" s="498"/>
      <c r="J33" s="498"/>
      <c r="K33" s="498"/>
      <c r="L33" s="498"/>
      <c r="M33" s="498"/>
      <c r="N33" s="498"/>
      <c r="O33" s="498"/>
      <c r="P33" s="498"/>
      <c r="Q33" s="499"/>
    </row>
    <row r="34" spans="5:10" ht="19.5" customHeight="1">
      <c r="E34" s="143"/>
      <c r="F34" s="140"/>
      <c r="G34" s="140"/>
      <c r="H34" s="140"/>
      <c r="I34" s="140"/>
      <c r="J34" s="140"/>
    </row>
    <row r="35" spans="3:17" ht="21" customHeight="1">
      <c r="C35" s="500" t="s">
        <v>62</v>
      </c>
      <c r="D35" s="501"/>
      <c r="E35" s="501"/>
      <c r="F35" s="502"/>
      <c r="G35" s="523" t="s">
        <v>61</v>
      </c>
      <c r="H35" s="304"/>
      <c r="I35" s="523" t="s">
        <v>79</v>
      </c>
      <c r="J35" s="304"/>
      <c r="K35" s="509" t="s">
        <v>111</v>
      </c>
      <c r="L35" s="510"/>
      <c r="M35" s="510"/>
      <c r="N35" s="511"/>
      <c r="O35" s="518" t="s">
        <v>112</v>
      </c>
      <c r="P35" s="518" t="s">
        <v>113</v>
      </c>
      <c r="Q35" s="518" t="s">
        <v>114</v>
      </c>
    </row>
    <row r="36" spans="3:17" ht="21" customHeight="1">
      <c r="C36" s="503"/>
      <c r="D36" s="504"/>
      <c r="E36" s="504"/>
      <c r="F36" s="505"/>
      <c r="G36" s="520" t="s">
        <v>23</v>
      </c>
      <c r="H36" s="518" t="s">
        <v>194</v>
      </c>
      <c r="I36" s="520" t="s">
        <v>23</v>
      </c>
      <c r="J36" s="518" t="s">
        <v>194</v>
      </c>
      <c r="K36" s="512"/>
      <c r="L36" s="513"/>
      <c r="M36" s="513"/>
      <c r="N36" s="514"/>
      <c r="O36" s="519"/>
      <c r="P36" s="521"/>
      <c r="Q36" s="521"/>
    </row>
    <row r="37" spans="3:17" ht="36.75" customHeight="1">
      <c r="C37" s="506"/>
      <c r="D37" s="507"/>
      <c r="E37" s="507"/>
      <c r="F37" s="508"/>
      <c r="G37" s="523"/>
      <c r="H37" s="313"/>
      <c r="I37" s="523"/>
      <c r="J37" s="313"/>
      <c r="K37" s="515"/>
      <c r="L37" s="516"/>
      <c r="M37" s="516"/>
      <c r="N37" s="517"/>
      <c r="O37" s="520"/>
      <c r="P37" s="522"/>
      <c r="Q37" s="522"/>
    </row>
    <row r="38" spans="3:17" ht="67.5" customHeight="1">
      <c r="C38" s="380" t="s">
        <v>177</v>
      </c>
      <c r="D38" s="341"/>
      <c r="E38" s="302"/>
      <c r="F38" s="56" t="s">
        <v>52</v>
      </c>
      <c r="G38" s="226">
        <f>IF('様式C_研究責任医師'!G33="","",'様式C_研究責任医師'!G33)</f>
      </c>
      <c r="H38" s="226"/>
      <c r="I38" s="226">
        <f>IF('様式C_研究責任医師'!J33="","",'様式C_研究責任医師'!J33)</f>
      </c>
      <c r="J38" s="227"/>
      <c r="K38" s="490">
        <f>IF('様式C_研究責任医師'!M33="","",'様式C_研究責任医師'!M33)</f>
      </c>
      <c r="L38" s="491">
        <f>IF('様式C_研究責任医師'!J33="","",'様式C_研究責任医師'!J33)</f>
      </c>
      <c r="M38" s="492" t="str">
        <f>IF('様式C_研究責任医師'!K33="","",'様式C_研究責任医師'!K33)</f>
        <v>受入金額(円)</v>
      </c>
      <c r="N38" s="228">
        <f>IF('様式C_研究責任医師'!N33="","",'様式C_研究責任医師'!N33)</f>
      </c>
      <c r="O38" s="151"/>
      <c r="P38" s="151"/>
      <c r="Q38" s="144"/>
    </row>
    <row r="39" spans="3:17" ht="97.5" customHeight="1">
      <c r="C39" s="474" t="s">
        <v>178</v>
      </c>
      <c r="D39" s="475"/>
      <c r="E39" s="476"/>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2">
        <f>IF('様式C_研究責任医師'!M34="","",'様式C_研究責任医師'!M34)</f>
      </c>
      <c r="L39" s="473">
        <f>IF('様式C_研究責任医師'!J34="","",'様式C_研究責任医師'!J34)</f>
      </c>
      <c r="M39" s="300" t="str">
        <f>IF('様式C_研究責任医師'!K34="","",'様式C_研究責任医師'!K34)</f>
        <v>期間</v>
      </c>
      <c r="N39" s="229">
        <f>IF('様式C_研究責任医師'!N34="","",'様式C_研究責任医師'!N34)</f>
      </c>
      <c r="O39" s="240"/>
      <c r="P39" s="240"/>
      <c r="Q39" s="147"/>
    </row>
    <row r="40" spans="3:17" ht="97.5" customHeight="1">
      <c r="C40" s="474" t="s">
        <v>171</v>
      </c>
      <c r="D40" s="475"/>
      <c r="E40" s="476"/>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2">
        <f>IF('様式C_研究責任医師'!M36="","",'様式C_研究責任医師'!M36)</f>
      </c>
      <c r="L40" s="473">
        <f>IF('様式C_研究責任医師'!J36="","",'様式C_研究責任医師'!J36)</f>
      </c>
      <c r="M40" s="300"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493"/>
      <c r="D41" s="494"/>
      <c r="E41" s="495"/>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2">
        <f>IF('様式C_研究責任医師'!M38="","",'様式C_研究責任医師'!M38)</f>
      </c>
      <c r="L41" s="473">
        <f>IF('様式C_研究責任医師'!J38="","",'様式C_研究責任医師'!J38)</f>
      </c>
      <c r="M41" s="300"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480" t="s">
        <v>180</v>
      </c>
      <c r="D42" s="481"/>
      <c r="E42" s="482"/>
      <c r="F42" s="145" t="s">
        <v>52</v>
      </c>
      <c r="G42" s="222">
        <f>IF('様式C_研究責任医師'!G40="","",'様式C_研究責任医師'!G40)</f>
      </c>
      <c r="H42" s="226"/>
      <c r="I42" s="226">
        <f>IF('様式C_研究責任医師'!J40="","",'様式C_研究責任医師'!J40)</f>
      </c>
      <c r="J42" s="227"/>
      <c r="K42" s="472">
        <f>IF('様式C_研究責任医師'!M40="","",'様式C_研究責任医師'!M40)</f>
      </c>
      <c r="L42" s="473">
        <f>IF('様式C_研究責任医師'!J39="","",'様式C_研究責任医師'!J40)</f>
      </c>
      <c r="M42" s="300" t="str">
        <f>IF('様式C_研究責任医師'!K39="","",'様式C_研究責任医師'!K40)</f>
        <v>役職等の種類</v>
      </c>
      <c r="N42" s="229">
        <f>IF('様式C_研究責任医師'!N40="","",'様式C_研究責任医師'!N40)</f>
      </c>
      <c r="O42" s="240"/>
      <c r="P42" s="151"/>
      <c r="Q42" s="151"/>
    </row>
    <row r="43" spans="3:17" ht="97.5" customHeight="1">
      <c r="C43" s="483"/>
      <c r="D43" s="484"/>
      <c r="E43" s="485"/>
      <c r="F43" s="148" t="s">
        <v>51</v>
      </c>
      <c r="G43" s="222">
        <f>IF('様式C_研究責任医師'!G41="","",'様式C_研究責任医師'!G41)</f>
      </c>
      <c r="H43" s="226"/>
      <c r="I43" s="226">
        <f>IF('様式C_研究責任医師'!J41="","",'様式C_研究責任医師'!J41)</f>
      </c>
      <c r="J43" s="227"/>
      <c r="K43" s="472">
        <f>IF('様式C_研究責任医師'!M41="","",'様式C_研究責任医師'!M41)</f>
      </c>
      <c r="L43" s="473">
        <f>IF('様式C_研究責任医師'!J40="","",'様式C_研究責任医師'!J41)</f>
      </c>
      <c r="M43" s="300" t="str">
        <f>IF('様式C_研究責任医師'!K40="","",'様式C_研究責任医師'!K41)</f>
        <v>役職等の種類</v>
      </c>
      <c r="N43" s="229">
        <f>IF('様式C_研究責任医師'!N41="","",'様式C_研究責任医師'!N41)</f>
      </c>
      <c r="O43" s="240"/>
      <c r="P43" s="151"/>
      <c r="Q43" s="151"/>
    </row>
    <row r="44" spans="3:17" ht="97.5" customHeight="1">
      <c r="C44" s="474" t="s">
        <v>181</v>
      </c>
      <c r="D44" s="475"/>
      <c r="E44" s="486"/>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2">
        <f>IF('様式C_研究責任医師'!M42="","",'様式C_研究責任医師'!M42)</f>
      </c>
      <c r="L44" s="473">
        <f>IF('様式C_研究責任医師'!J42="","",'様式C_研究責任医師'!J42)</f>
      </c>
      <c r="M44" s="300" t="str">
        <f>IF('様式C_研究責任医師'!K42="","",'様式C_研究責任医師'!K42)</f>
        <v>株式を保有している</v>
      </c>
      <c r="N44" s="229">
        <f>IF('様式C_研究責任医師'!N42="","",'様式C_研究責任医師'!N42)</f>
      </c>
      <c r="O44" s="240"/>
      <c r="P44" s="151"/>
      <c r="Q44" s="151"/>
    </row>
    <row r="45" spans="3:17" ht="97.5" customHeight="1">
      <c r="C45" s="487"/>
      <c r="D45" s="488"/>
      <c r="E45" s="489"/>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2">
        <f>IF('様式C_研究責任医師'!M44="","",'様式C_研究責任医師'!M44)</f>
      </c>
      <c r="L45" s="473">
        <f>IF('様式C_研究責任医師'!J44="","",'様式C_研究責任医師'!J44)</f>
      </c>
      <c r="M45" s="300" t="str">
        <f>IF('様式C_研究責任医師'!K44="","",'様式C_研究責任医師'!K44)</f>
        <v>株式を保有している</v>
      </c>
      <c r="N45" s="229">
        <f>IF('様式C_研究責任医師'!N44="","",'様式C_研究責任医師'!N44)</f>
      </c>
      <c r="O45" s="240"/>
      <c r="P45" s="151"/>
      <c r="Q45" s="151"/>
    </row>
    <row r="46" spans="3:17" ht="97.5" customHeight="1">
      <c r="C46" s="474" t="s">
        <v>173</v>
      </c>
      <c r="D46" s="475"/>
      <c r="E46" s="476"/>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2">
        <f>IF('様式C_研究責任医師'!M46="","",'様式C_研究責任医師'!M46)</f>
      </c>
      <c r="L46" s="473">
        <f>IF('様式C_研究責任医師'!J46="","",'様式C_研究責任医師'!J46)</f>
      </c>
      <c r="M46" s="300" t="str">
        <f>IF('様式C_研究責任医師'!K46="","",'様式C_研究責任医師'!K46)</f>
        <v>知的財産への関与有り</v>
      </c>
      <c r="N46" s="229">
        <f>IF('様式C_研究責任医師'!N46="","",'様式C_研究責任医師'!N46)</f>
      </c>
      <c r="O46" s="240"/>
      <c r="P46" s="151"/>
      <c r="Q46" s="151"/>
    </row>
    <row r="47" spans="3:17" ht="97.5" customHeight="1">
      <c r="C47" s="477"/>
      <c r="D47" s="478"/>
      <c r="E47" s="479"/>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2">
        <f>IF('様式C_研究責任医師'!M48="","",'様式C_研究責任医師'!M48)</f>
      </c>
      <c r="L47" s="473">
        <f>IF('様式C_研究責任医師'!J48="","",'様式C_研究責任医師'!J48)</f>
      </c>
      <c r="M47" s="300"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96">
        <f>IF(G25="","",G25)</f>
      </c>
      <c r="H49" s="497"/>
      <c r="I49" s="498"/>
      <c r="J49" s="498"/>
      <c r="K49" s="498"/>
      <c r="L49" s="498"/>
      <c r="M49" s="498"/>
      <c r="N49" s="498"/>
      <c r="O49" s="498"/>
      <c r="P49" s="498"/>
      <c r="Q49" s="499"/>
    </row>
    <row r="50" spans="5:10" ht="19.5" customHeight="1">
      <c r="E50" s="143"/>
      <c r="F50" s="140"/>
      <c r="G50" s="140"/>
      <c r="H50" s="140"/>
      <c r="I50" s="140"/>
      <c r="J50" s="140"/>
    </row>
    <row r="51" spans="3:17" ht="21" customHeight="1">
      <c r="C51" s="500" t="s">
        <v>62</v>
      </c>
      <c r="D51" s="501"/>
      <c r="E51" s="501"/>
      <c r="F51" s="502"/>
      <c r="G51" s="523" t="s">
        <v>61</v>
      </c>
      <c r="H51" s="304"/>
      <c r="I51" s="523" t="s">
        <v>79</v>
      </c>
      <c r="J51" s="304"/>
      <c r="K51" s="509" t="s">
        <v>111</v>
      </c>
      <c r="L51" s="510"/>
      <c r="M51" s="510"/>
      <c r="N51" s="511"/>
      <c r="O51" s="518" t="s">
        <v>112</v>
      </c>
      <c r="P51" s="518" t="s">
        <v>113</v>
      </c>
      <c r="Q51" s="518" t="s">
        <v>114</v>
      </c>
    </row>
    <row r="52" spans="3:17" ht="21" customHeight="1">
      <c r="C52" s="503"/>
      <c r="D52" s="504"/>
      <c r="E52" s="504"/>
      <c r="F52" s="505"/>
      <c r="G52" s="520" t="s">
        <v>23</v>
      </c>
      <c r="H52" s="518" t="s">
        <v>194</v>
      </c>
      <c r="I52" s="520" t="s">
        <v>23</v>
      </c>
      <c r="J52" s="518" t="s">
        <v>194</v>
      </c>
      <c r="K52" s="512"/>
      <c r="L52" s="513"/>
      <c r="M52" s="513"/>
      <c r="N52" s="514"/>
      <c r="O52" s="519"/>
      <c r="P52" s="521"/>
      <c r="Q52" s="521"/>
    </row>
    <row r="53" spans="3:17" ht="36.75" customHeight="1">
      <c r="C53" s="506"/>
      <c r="D53" s="507"/>
      <c r="E53" s="507"/>
      <c r="F53" s="508"/>
      <c r="G53" s="523"/>
      <c r="H53" s="313"/>
      <c r="I53" s="523"/>
      <c r="J53" s="313"/>
      <c r="K53" s="515"/>
      <c r="L53" s="516"/>
      <c r="M53" s="516"/>
      <c r="N53" s="517"/>
      <c r="O53" s="520"/>
      <c r="P53" s="522"/>
      <c r="Q53" s="522"/>
    </row>
    <row r="54" spans="3:17" ht="67.5" customHeight="1">
      <c r="C54" s="380" t="s">
        <v>177</v>
      </c>
      <c r="D54" s="341"/>
      <c r="E54" s="302"/>
      <c r="F54" s="56" t="s">
        <v>52</v>
      </c>
      <c r="G54" s="226">
        <f>IF('様式C_研究責任医師'!G56="","",'様式C_研究責任医師'!G56)</f>
      </c>
      <c r="H54" s="226"/>
      <c r="I54" s="226">
        <f>IF('様式C_研究責任医師'!J56="","",'様式C_研究責任医師'!J56)</f>
      </c>
      <c r="J54" s="227"/>
      <c r="K54" s="490">
        <f>IF('様式C_研究責任医師'!M56="","",'様式C_研究責任医師'!M56)</f>
      </c>
      <c r="L54" s="491">
        <f>IF('様式C_研究責任医師'!J56="","",'様式C_研究責任医師'!J56)</f>
      </c>
      <c r="M54" s="492" t="str">
        <f>IF('様式C_研究責任医師'!K56="","",'様式C_研究責任医師'!K56)</f>
        <v>受入金額(円)</v>
      </c>
      <c r="N54" s="228">
        <f>IF('様式C_研究責任医師'!N56="","",'様式C_研究責任医師'!N56)</f>
      </c>
      <c r="O54" s="151"/>
      <c r="P54" s="151"/>
      <c r="Q54" s="144"/>
    </row>
    <row r="55" spans="3:17" ht="97.5" customHeight="1">
      <c r="C55" s="474" t="s">
        <v>178</v>
      </c>
      <c r="D55" s="475"/>
      <c r="E55" s="476"/>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2">
        <f>IF('様式C_研究責任医師'!M57="","",'様式C_研究責任医師'!M57)</f>
      </c>
      <c r="L55" s="473">
        <f>IF('様式C_研究責任医師'!J57="","",'様式C_研究責任医師'!J57)</f>
      </c>
      <c r="M55" s="300" t="str">
        <f>IF('様式C_研究責任医師'!K57="","",'様式C_研究責任医師'!K57)</f>
        <v>期間</v>
      </c>
      <c r="N55" s="229">
        <f>IF('様式C_研究責任医師'!N57="","",'様式C_研究責任医師'!N57)</f>
      </c>
      <c r="O55" s="240"/>
      <c r="P55" s="240"/>
      <c r="Q55" s="147"/>
    </row>
    <row r="56" spans="3:17" ht="97.5" customHeight="1">
      <c r="C56" s="474" t="s">
        <v>171</v>
      </c>
      <c r="D56" s="475"/>
      <c r="E56" s="476"/>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2">
        <f>IF('様式C_研究責任医師'!M59="","",'様式C_研究責任医師'!M59)</f>
      </c>
      <c r="L56" s="473">
        <f>IF('様式C_研究責任医師'!J59="","",'様式C_研究責任医師'!J59)</f>
      </c>
      <c r="M56" s="300"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493"/>
      <c r="D57" s="494"/>
      <c r="E57" s="495"/>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2">
        <f>IF('様式C_研究責任医師'!M61="","",'様式C_研究責任医師'!M61)</f>
      </c>
      <c r="L57" s="473">
        <f>IF('様式C_研究責任医師'!J61="","",'様式C_研究責任医師'!J61)</f>
      </c>
      <c r="M57" s="300"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480" t="s">
        <v>180</v>
      </c>
      <c r="D58" s="481"/>
      <c r="E58" s="482"/>
      <c r="F58" s="145" t="s">
        <v>52</v>
      </c>
      <c r="G58" s="222">
        <f>IF('様式C_研究責任医師'!G63="","",'様式C_研究責任医師'!G63)</f>
      </c>
      <c r="H58" s="226"/>
      <c r="I58" s="226">
        <f>IF('様式C_研究責任医師'!J63="","",'様式C_研究責任医師'!J63)</f>
      </c>
      <c r="J58" s="227"/>
      <c r="K58" s="472">
        <f>IF('様式C_研究責任医師'!M63="","",'様式C_研究責任医師'!M63)</f>
      </c>
      <c r="L58" s="473">
        <f>IF('様式C_研究責任医師'!J63="","",'様式C_研究責任医師'!J63)</f>
      </c>
      <c r="M58" s="300" t="str">
        <f>IF('様式C_研究責任医師'!K63="","",'様式C_研究責任医師'!K63)</f>
        <v>役職等の種類</v>
      </c>
      <c r="N58" s="229">
        <f>IF('様式C_研究責任医師'!N63="","",'様式C_研究責任医師'!N63)</f>
      </c>
      <c r="O58" s="240"/>
      <c r="P58" s="151"/>
      <c r="Q58" s="151"/>
    </row>
    <row r="59" spans="3:17" ht="97.5" customHeight="1">
      <c r="C59" s="483"/>
      <c r="D59" s="484"/>
      <c r="E59" s="485"/>
      <c r="F59" s="148" t="s">
        <v>51</v>
      </c>
      <c r="G59" s="222">
        <f>IF('様式C_研究責任医師'!G64="","",'様式C_研究責任医師'!G64)</f>
      </c>
      <c r="H59" s="226"/>
      <c r="I59" s="226">
        <f>IF('様式C_研究責任医師'!J64="","",'様式C_研究責任医師'!J64)</f>
      </c>
      <c r="J59" s="227"/>
      <c r="K59" s="472">
        <f>IF('様式C_研究責任医師'!M64="","",'様式C_研究責任医師'!M64)</f>
      </c>
      <c r="L59" s="473">
        <f>IF('様式C_研究責任医師'!J64="","",'様式C_研究責任医師'!J64)</f>
      </c>
      <c r="M59" s="300" t="str">
        <f>IF('様式C_研究責任医師'!K64="","",'様式C_研究責任医師'!K64)</f>
        <v>役職等の種類</v>
      </c>
      <c r="N59" s="229">
        <f>IF('様式C_研究責任医師'!N64="","",'様式C_研究責任医師'!N64)</f>
      </c>
      <c r="O59" s="240"/>
      <c r="P59" s="151"/>
      <c r="Q59" s="151"/>
    </row>
    <row r="60" spans="3:17" ht="97.5" customHeight="1">
      <c r="C60" s="474" t="s">
        <v>181</v>
      </c>
      <c r="D60" s="475"/>
      <c r="E60" s="486"/>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2">
        <f>IF('様式C_研究責任医師'!M65="","",'様式C_研究責任医師'!M65)</f>
      </c>
      <c r="L60" s="473">
        <f>IF('様式C_研究責任医師'!J65="","",'様式C_研究責任医師'!J65)</f>
      </c>
      <c r="M60" s="300" t="str">
        <f>IF('様式C_研究責任医師'!K65="","",'様式C_研究責任医師'!K65)</f>
        <v>株式を保有している</v>
      </c>
      <c r="N60" s="229">
        <f>IF('様式C_研究責任医師'!N65="","",'様式C_研究責任医師'!N65)</f>
      </c>
      <c r="O60" s="240"/>
      <c r="P60" s="151"/>
      <c r="Q60" s="151"/>
    </row>
    <row r="61" spans="3:17" ht="97.5" customHeight="1">
      <c r="C61" s="487"/>
      <c r="D61" s="488"/>
      <c r="E61" s="489"/>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2">
        <f>IF('様式C_研究責任医師'!M67="","",'様式C_研究責任医師'!M67)</f>
      </c>
      <c r="L61" s="473">
        <f>IF('様式C_研究責任医師'!J67="","",'様式C_研究責任医師'!J67)</f>
      </c>
      <c r="M61" s="300" t="str">
        <f>IF('様式C_研究責任医師'!K67="","",'様式C_研究責任医師'!K67)</f>
        <v>株式を保有している</v>
      </c>
      <c r="N61" s="229">
        <f>IF('様式C_研究責任医師'!N67="","",'様式C_研究責任医師'!N67)</f>
      </c>
      <c r="O61" s="240"/>
      <c r="P61" s="151"/>
      <c r="Q61" s="151"/>
    </row>
    <row r="62" spans="3:17" ht="97.5" customHeight="1">
      <c r="C62" s="474" t="s">
        <v>173</v>
      </c>
      <c r="D62" s="475"/>
      <c r="E62" s="476"/>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2">
        <f>IF('様式C_研究責任医師'!M69="","",'様式C_研究責任医師'!M69)</f>
      </c>
      <c r="L62" s="473">
        <f>IF('様式C_研究責任医師'!J69="","",'様式C_研究責任医師'!J69)</f>
      </c>
      <c r="M62" s="300" t="str">
        <f>IF('様式C_研究責任医師'!K69="","",'様式C_研究責任医師'!K69)</f>
        <v>知的財産への関与有り</v>
      </c>
      <c r="N62" s="229">
        <f>IF('様式C_研究責任医師'!N69="","",'様式C_研究責任医師'!N69)</f>
      </c>
      <c r="O62" s="240"/>
      <c r="P62" s="151"/>
      <c r="Q62" s="151"/>
    </row>
    <row r="63" spans="3:17" ht="97.5" customHeight="1">
      <c r="C63" s="477"/>
      <c r="D63" s="478"/>
      <c r="E63" s="479"/>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2">
        <f>IF('様式C_研究責任医師'!M71="","",'様式C_研究責任医師'!M71)</f>
      </c>
      <c r="L63" s="473">
        <f>IF('様式C_研究責任医師'!J71="","",'様式C_研究責任医師'!J71)</f>
      </c>
      <c r="M63" s="300"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96">
        <f>IF(G26="","",G26)</f>
      </c>
      <c r="H65" s="497"/>
      <c r="I65" s="498"/>
      <c r="J65" s="498"/>
      <c r="K65" s="498"/>
      <c r="L65" s="498"/>
      <c r="M65" s="498"/>
      <c r="N65" s="498"/>
      <c r="O65" s="498"/>
      <c r="P65" s="498"/>
      <c r="Q65" s="499"/>
    </row>
    <row r="66" spans="5:10" ht="19.5" customHeight="1">
      <c r="E66" s="143"/>
      <c r="F66" s="140"/>
      <c r="G66" s="140"/>
      <c r="H66" s="140"/>
      <c r="I66" s="140"/>
      <c r="J66" s="140"/>
    </row>
    <row r="67" spans="3:17" ht="21" customHeight="1">
      <c r="C67" s="500" t="s">
        <v>62</v>
      </c>
      <c r="D67" s="501"/>
      <c r="E67" s="501"/>
      <c r="F67" s="502"/>
      <c r="G67" s="523" t="s">
        <v>61</v>
      </c>
      <c r="H67" s="304"/>
      <c r="I67" s="523" t="s">
        <v>79</v>
      </c>
      <c r="J67" s="304"/>
      <c r="K67" s="509" t="s">
        <v>111</v>
      </c>
      <c r="L67" s="510"/>
      <c r="M67" s="510"/>
      <c r="N67" s="511"/>
      <c r="O67" s="518" t="s">
        <v>112</v>
      </c>
      <c r="P67" s="518" t="s">
        <v>113</v>
      </c>
      <c r="Q67" s="518" t="s">
        <v>114</v>
      </c>
    </row>
    <row r="68" spans="3:17" ht="21" customHeight="1">
      <c r="C68" s="503"/>
      <c r="D68" s="504"/>
      <c r="E68" s="504"/>
      <c r="F68" s="505"/>
      <c r="G68" s="520" t="s">
        <v>23</v>
      </c>
      <c r="H68" s="518" t="s">
        <v>194</v>
      </c>
      <c r="I68" s="520" t="s">
        <v>23</v>
      </c>
      <c r="J68" s="518" t="s">
        <v>194</v>
      </c>
      <c r="K68" s="512"/>
      <c r="L68" s="513"/>
      <c r="M68" s="513"/>
      <c r="N68" s="514"/>
      <c r="O68" s="519"/>
      <c r="P68" s="521"/>
      <c r="Q68" s="521"/>
    </row>
    <row r="69" spans="3:17" ht="36.75" customHeight="1">
      <c r="C69" s="506"/>
      <c r="D69" s="507"/>
      <c r="E69" s="507"/>
      <c r="F69" s="508"/>
      <c r="G69" s="523"/>
      <c r="H69" s="313"/>
      <c r="I69" s="523"/>
      <c r="J69" s="313"/>
      <c r="K69" s="515"/>
      <c r="L69" s="516"/>
      <c r="M69" s="516"/>
      <c r="N69" s="517"/>
      <c r="O69" s="520"/>
      <c r="P69" s="522"/>
      <c r="Q69" s="522"/>
    </row>
    <row r="70" spans="3:17" ht="67.5" customHeight="1">
      <c r="C70" s="380" t="s">
        <v>177</v>
      </c>
      <c r="D70" s="341"/>
      <c r="E70" s="302"/>
      <c r="F70" s="56" t="s">
        <v>52</v>
      </c>
      <c r="G70" s="226">
        <f>IF('様式C_研究責任医師'!G79="","",'様式C_研究責任医師'!G79)</f>
      </c>
      <c r="H70" s="226"/>
      <c r="I70" s="226">
        <f>IF('様式C_研究責任医師'!J79="","",'様式C_研究責任医師'!J79)</f>
      </c>
      <c r="J70" s="227"/>
      <c r="K70" s="490">
        <f>IF('様式C_研究責任医師'!M79="","",'様式C_研究責任医師'!M79)</f>
      </c>
      <c r="L70" s="491">
        <f>IF('様式C_研究責任医師'!J72="","",'様式C_研究責任医師'!J72)</f>
      </c>
      <c r="M70" s="492" t="str">
        <f>IF('様式C_研究責任医師'!K72="","",'様式C_研究責任医師'!K72)</f>
        <v>その他の関与</v>
      </c>
      <c r="N70" s="228">
        <f>IF('様式C_研究責任医師'!N79="","",'様式C_研究責任医師'!N79)</f>
      </c>
      <c r="O70" s="151"/>
      <c r="P70" s="151"/>
      <c r="Q70" s="144"/>
    </row>
    <row r="71" spans="3:17" ht="97.5" customHeight="1">
      <c r="C71" s="474" t="s">
        <v>178</v>
      </c>
      <c r="D71" s="475"/>
      <c r="E71" s="476"/>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2">
        <f>IF('様式C_研究責任医師'!M80="","",'様式C_研究責任医師'!M80)</f>
      </c>
      <c r="L71" s="473">
        <f>IF('様式C_研究責任医師'!J73="","",'様式C_研究責任医師'!J73)</f>
      </c>
      <c r="M71" s="300">
        <f>IF('様式C_研究責任医師'!K73="","",'様式C_研究責任医師'!K73)</f>
      </c>
      <c r="N71" s="229">
        <f>IF('様式C_研究責任医師'!N80="","",'様式C_研究責任医師'!N80)</f>
      </c>
      <c r="O71" s="240"/>
      <c r="P71" s="240"/>
      <c r="Q71" s="147"/>
    </row>
    <row r="72" spans="3:17" ht="97.5" customHeight="1">
      <c r="C72" s="474" t="s">
        <v>171</v>
      </c>
      <c r="D72" s="475"/>
      <c r="E72" s="476"/>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2">
        <f>IF('様式C_研究責任医師'!M82="","",'様式C_研究責任医師'!M82)</f>
      </c>
      <c r="L72" s="473">
        <f>IF('様式C_研究責任医師'!J75="","",'様式C_研究責任医師'!J75)</f>
      </c>
      <c r="M72" s="300">
        <f>IF('様式C_研究責任医師'!K75="","",'様式C_研究責任医師'!K75)</f>
      </c>
      <c r="N72" s="229">
        <f>IF('様式C_研究責任医師'!N82="","",'様式C_研究責任医師'!N82)</f>
      </c>
      <c r="O72" s="240"/>
      <c r="P72" s="240"/>
      <c r="Q72" s="147"/>
    </row>
    <row r="73" spans="3:17" ht="97.5" customHeight="1">
      <c r="C73" s="493"/>
      <c r="D73" s="494"/>
      <c r="E73" s="495"/>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2">
        <f>IF('様式C_研究責任医師'!M84="","",'様式C_研究責任医師'!M84)</f>
      </c>
      <c r="L73" s="473" t="str">
        <f>IF('様式C_研究責任医師'!J77="","",'様式C_研究責任医師'!J77)</f>
        <v>有無</v>
      </c>
      <c r="M73" s="300" t="str">
        <f>IF('様式C_研究責任医師'!K77="","",'様式C_研究責任医師'!K77)</f>
        <v>「はい」と回答した項目について</v>
      </c>
      <c r="N73" s="229">
        <f>IF('様式C_研究責任医師'!N84="","",'様式C_研究責任医師'!N84)</f>
      </c>
      <c r="O73" s="240"/>
      <c r="P73" s="240"/>
      <c r="Q73" s="147"/>
    </row>
    <row r="74" spans="3:17" ht="97.5" customHeight="1">
      <c r="C74" s="480" t="s">
        <v>180</v>
      </c>
      <c r="D74" s="481"/>
      <c r="E74" s="482"/>
      <c r="F74" s="145" t="s">
        <v>52</v>
      </c>
      <c r="G74" s="222">
        <f>IF('様式C_研究責任医師'!G86="","",'様式C_研究責任医師'!G86)</f>
      </c>
      <c r="H74" s="226"/>
      <c r="I74" s="226">
        <f>IF('様式C_研究責任医師'!J86="","",'様式C_研究責任医師'!J86)</f>
      </c>
      <c r="J74" s="227"/>
      <c r="K74" s="472">
        <f>IF('様式C_研究責任医師'!M86="","",'様式C_研究責任医師'!M86)</f>
      </c>
      <c r="L74" s="473">
        <f>IF('様式C_研究責任医師'!J79="","",'様式C_研究責任医師'!J79)</f>
      </c>
      <c r="M74" s="300" t="str">
        <f>IF('様式C_研究責任医師'!K79="","",'様式C_研究責任医師'!K79)</f>
        <v>受入金額(円)</v>
      </c>
      <c r="N74" s="229">
        <f>IF('様式C_研究責任医師'!N86="","",'様式C_研究責任医師'!N86)</f>
      </c>
      <c r="O74" s="240"/>
      <c r="P74" s="151"/>
      <c r="Q74" s="151"/>
    </row>
    <row r="75" spans="3:17" ht="97.5" customHeight="1">
      <c r="C75" s="483"/>
      <c r="D75" s="484"/>
      <c r="E75" s="485"/>
      <c r="F75" s="148" t="s">
        <v>51</v>
      </c>
      <c r="G75" s="222">
        <f>IF('様式C_研究責任医師'!G87="","",'様式C_研究責任医師'!G87)</f>
      </c>
      <c r="H75" s="226"/>
      <c r="I75" s="226">
        <f>IF('様式C_研究責任医師'!J87="","",'様式C_研究責任医師'!J87)</f>
      </c>
      <c r="J75" s="227"/>
      <c r="K75" s="472">
        <f>IF('様式C_研究責任医師'!M87="","",'様式C_研究責任医師'!M87)</f>
      </c>
      <c r="L75" s="473">
        <f>IF('様式C_研究責任医師'!J80="","",'様式C_研究責任医師'!J80)</f>
      </c>
      <c r="M75" s="300" t="str">
        <f>IF('様式C_研究責任医師'!K80="","",'様式C_研究責任医師'!K80)</f>
        <v>期間</v>
      </c>
      <c r="N75" s="229">
        <f>IF('様式C_研究責任医師'!N87="","",'様式C_研究責任医師'!N87)</f>
      </c>
      <c r="O75" s="240"/>
      <c r="P75" s="151"/>
      <c r="Q75" s="151"/>
    </row>
    <row r="76" spans="3:17" ht="97.5" customHeight="1">
      <c r="C76" s="474" t="s">
        <v>181</v>
      </c>
      <c r="D76" s="475"/>
      <c r="E76" s="486"/>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2">
        <f>IF('様式C_研究責任医師'!M88="","",'様式C_研究責任医師'!M88)</f>
      </c>
      <c r="L76" s="473">
        <f>IF('様式C_研究責任医師'!J81="","",'様式C_研究責任医師'!J81)</f>
      </c>
      <c r="M76" s="300" t="str">
        <f>IF('様式C_研究責任医師'!K81="","",'様式C_研究責任医師'!K81)</f>
        <v>給与の有無</v>
      </c>
      <c r="N76" s="229">
        <f>IF('様式C_研究責任医師'!N88="","",'様式C_研究責任医師'!N88)</f>
      </c>
      <c r="O76" s="240"/>
      <c r="P76" s="151"/>
      <c r="Q76" s="151"/>
    </row>
    <row r="77" spans="3:17" ht="97.5" customHeight="1">
      <c r="C77" s="487"/>
      <c r="D77" s="488"/>
      <c r="E77" s="489"/>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2">
        <f>IF('様式C_研究責任医師'!M90="","",'様式C_研究責任医師'!M90)</f>
      </c>
      <c r="L77" s="473">
        <f>IF('様式C_研究責任医師'!J83="","",'様式C_研究責任医師'!J83)</f>
      </c>
      <c r="M77" s="300" t="str">
        <f>IF('様式C_研究責任医師'!K83="","",'様式C_研究責任医師'!K83)</f>
        <v>受入金額(円)</v>
      </c>
      <c r="N77" s="229">
        <f>IF('様式C_研究責任医師'!N90="","",'様式C_研究責任医師'!N90)</f>
      </c>
      <c r="O77" s="240"/>
      <c r="P77" s="151"/>
      <c r="Q77" s="151"/>
    </row>
    <row r="78" spans="3:17" ht="97.5" customHeight="1">
      <c r="C78" s="474" t="s">
        <v>173</v>
      </c>
      <c r="D78" s="475"/>
      <c r="E78" s="476"/>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2">
        <f>IF('様式C_研究責任医師'!M92="","",'様式C_研究責任医師'!M92)</f>
      </c>
      <c r="L78" s="473">
        <f>IF('様式C_研究責任医師'!J85="","",'様式C_研究責任医師'!J85)</f>
      </c>
      <c r="M78" s="300" t="str">
        <f>IF('様式C_研究責任医師'!K85="","",'様式C_研究責任医師'!K85)</f>
        <v>受入金額(円)</v>
      </c>
      <c r="N78" s="229">
        <f>IF('様式C_研究責任医師'!N92="","",'様式C_研究責任医師'!N92)</f>
      </c>
      <c r="O78" s="240"/>
      <c r="P78" s="151"/>
      <c r="Q78" s="151"/>
    </row>
    <row r="79" spans="3:17" ht="97.5" customHeight="1">
      <c r="C79" s="477"/>
      <c r="D79" s="478"/>
      <c r="E79" s="479"/>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2">
        <f>IF('様式C_研究責任医師'!M94="","",'様式C_研究責任医師'!M94)</f>
      </c>
      <c r="L79" s="473">
        <f>IF('様式C_研究責任医師'!J87="","",'様式C_研究責任医師'!J87)</f>
      </c>
      <c r="M79" s="300"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96">
        <f>IF(G27="","",G27)</f>
      </c>
      <c r="H81" s="497"/>
      <c r="I81" s="498"/>
      <c r="J81" s="498"/>
      <c r="K81" s="498"/>
      <c r="L81" s="498"/>
      <c r="M81" s="498"/>
      <c r="N81" s="498"/>
      <c r="O81" s="498"/>
      <c r="P81" s="498"/>
      <c r="Q81" s="499"/>
    </row>
    <row r="82" spans="5:10" ht="19.5" customHeight="1">
      <c r="E82" s="143"/>
      <c r="F82" s="140"/>
      <c r="G82" s="140"/>
      <c r="H82" s="140"/>
      <c r="I82" s="140"/>
      <c r="J82" s="140"/>
    </row>
    <row r="83" spans="3:17" ht="21" customHeight="1">
      <c r="C83" s="500" t="s">
        <v>62</v>
      </c>
      <c r="D83" s="501"/>
      <c r="E83" s="501"/>
      <c r="F83" s="502"/>
      <c r="G83" s="523" t="s">
        <v>61</v>
      </c>
      <c r="H83" s="304"/>
      <c r="I83" s="523" t="s">
        <v>79</v>
      </c>
      <c r="J83" s="304"/>
      <c r="K83" s="509" t="s">
        <v>111</v>
      </c>
      <c r="L83" s="510"/>
      <c r="M83" s="510"/>
      <c r="N83" s="511"/>
      <c r="O83" s="518" t="s">
        <v>112</v>
      </c>
      <c r="P83" s="518" t="s">
        <v>113</v>
      </c>
      <c r="Q83" s="518" t="s">
        <v>114</v>
      </c>
    </row>
    <row r="84" spans="3:17" ht="21" customHeight="1">
      <c r="C84" s="503"/>
      <c r="D84" s="504"/>
      <c r="E84" s="504"/>
      <c r="F84" s="505"/>
      <c r="G84" s="520" t="s">
        <v>23</v>
      </c>
      <c r="H84" s="518" t="s">
        <v>194</v>
      </c>
      <c r="I84" s="520" t="s">
        <v>23</v>
      </c>
      <c r="J84" s="518" t="s">
        <v>194</v>
      </c>
      <c r="K84" s="512"/>
      <c r="L84" s="513"/>
      <c r="M84" s="513"/>
      <c r="N84" s="514"/>
      <c r="O84" s="519"/>
      <c r="P84" s="521"/>
      <c r="Q84" s="521"/>
    </row>
    <row r="85" spans="3:17" ht="36.75" customHeight="1">
      <c r="C85" s="506"/>
      <c r="D85" s="507"/>
      <c r="E85" s="507"/>
      <c r="F85" s="508"/>
      <c r="G85" s="523"/>
      <c r="H85" s="313"/>
      <c r="I85" s="523"/>
      <c r="J85" s="313"/>
      <c r="K85" s="515"/>
      <c r="L85" s="516"/>
      <c r="M85" s="516"/>
      <c r="N85" s="517"/>
      <c r="O85" s="520"/>
      <c r="P85" s="522"/>
      <c r="Q85" s="522"/>
    </row>
    <row r="86" spans="3:17" ht="67.5" customHeight="1">
      <c r="C86" s="380" t="s">
        <v>177</v>
      </c>
      <c r="D86" s="341"/>
      <c r="E86" s="302"/>
      <c r="F86" s="56" t="s">
        <v>52</v>
      </c>
      <c r="G86" s="226">
        <f>IF('様式C_研究責任医師'!G102="","",'様式C_研究責任医師'!G102)</f>
      </c>
      <c r="H86" s="226"/>
      <c r="I86" s="226">
        <f>IF('様式C_研究責任医師'!J102="","",'様式C_研究責任医師'!J102)</f>
      </c>
      <c r="J86" s="227"/>
      <c r="K86" s="490">
        <f>IF('様式C_研究責任医師'!M102="","",'様式C_研究責任医師'!M102)</f>
      </c>
      <c r="L86" s="491">
        <f>IF('様式C_研究責任医師'!J88="","",'様式C_研究責任医師'!J88)</f>
      </c>
      <c r="M86" s="492" t="str">
        <f>IF('様式C_研究責任医師'!K88="","",'様式C_研究責任医師'!K88)</f>
        <v>株式を保有している</v>
      </c>
      <c r="N86" s="228">
        <f>IF('様式C_研究責任医師'!N102="","",'様式C_研究責任医師'!N102)</f>
      </c>
      <c r="O86" s="151"/>
      <c r="P86" s="151"/>
      <c r="Q86" s="144"/>
    </row>
    <row r="87" spans="3:17" ht="97.5" customHeight="1">
      <c r="C87" s="474" t="s">
        <v>178</v>
      </c>
      <c r="D87" s="475"/>
      <c r="E87" s="476"/>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2">
        <f>IF('様式C_研究責任医師'!M103="","",'様式C_研究責任医師'!M103)</f>
      </c>
      <c r="L87" s="473">
        <f>IF('様式C_研究責任医師'!J89="","",'様式C_研究責任医師'!J89)</f>
      </c>
      <c r="M87" s="300" t="str">
        <f>IF('様式C_研究責任医師'!K89="","",'様式C_研究責任医師'!K89)</f>
        <v>株式の保有又は出資の内容</v>
      </c>
      <c r="N87" s="229">
        <f>IF('様式C_研究責任医師'!N103="","",'様式C_研究責任医師'!N103)</f>
      </c>
      <c r="O87" s="240"/>
      <c r="P87" s="240"/>
      <c r="Q87" s="147"/>
    </row>
    <row r="88" spans="3:17" ht="97.5" customHeight="1">
      <c r="C88" s="474" t="s">
        <v>171</v>
      </c>
      <c r="D88" s="475"/>
      <c r="E88" s="476"/>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2">
        <f>IF('様式C_研究責任医師'!M105="","",'様式C_研究責任医師'!M105)</f>
      </c>
      <c r="L88" s="473">
        <f>IF('様式C_研究責任医師'!J91="","",'様式C_研究責任医師'!J91)</f>
      </c>
      <c r="M88" s="300" t="str">
        <f>IF('様式C_研究責任医師'!K91="","",'様式C_研究責任医師'!K91)</f>
        <v>株式の保有又は出資の内容</v>
      </c>
      <c r="N88" s="229">
        <f>IF('様式C_研究責任医師'!N105="","",'様式C_研究責任医師'!N105)</f>
      </c>
      <c r="O88" s="240"/>
      <c r="P88" s="240"/>
      <c r="Q88" s="147"/>
    </row>
    <row r="89" spans="3:17" ht="97.5" customHeight="1">
      <c r="C89" s="493"/>
      <c r="D89" s="494"/>
      <c r="E89" s="495"/>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2">
        <f>IF('様式C_研究責任医師'!M107="","",'様式C_研究責任医師'!M107)</f>
      </c>
      <c r="L89" s="473">
        <f>IF('様式C_研究責任医師'!J93="","",'様式C_研究責任医師'!J93)</f>
      </c>
      <c r="M89" s="300" t="str">
        <f>IF('様式C_研究責任医師'!K93="","",'様式C_研究責任医師'!K93)</f>
        <v>その他の関与</v>
      </c>
      <c r="N89" s="229">
        <f>IF('様式C_研究責任医師'!N107="","",'様式C_研究責任医師'!N107)</f>
      </c>
      <c r="O89" s="240"/>
      <c r="P89" s="240"/>
      <c r="Q89" s="147"/>
    </row>
    <row r="90" spans="3:17" ht="97.5" customHeight="1">
      <c r="C90" s="480" t="s">
        <v>180</v>
      </c>
      <c r="D90" s="481"/>
      <c r="E90" s="482"/>
      <c r="F90" s="145" t="s">
        <v>52</v>
      </c>
      <c r="G90" s="222">
        <f>IF('様式C_研究責任医師'!G109="","",'様式C_研究責任医師'!G109)</f>
      </c>
      <c r="H90" s="226"/>
      <c r="I90" s="226">
        <f>IF('様式C_研究責任医師'!J109="","",'様式C_研究責任医師'!J109)</f>
      </c>
      <c r="J90" s="227"/>
      <c r="K90" s="472">
        <f>IF('様式C_研究責任医師'!M109="","",'様式C_研究責任医師'!M109)</f>
      </c>
      <c r="L90" s="473">
        <f>IF('様式C_研究責任医師'!J95="","",'様式C_研究責任医師'!J95)</f>
      </c>
      <c r="M90" s="300" t="str">
        <f>IF('様式C_研究責任医師'!K95="","",'様式C_研究責任医師'!K95)</f>
        <v>その他の関与</v>
      </c>
      <c r="N90" s="229">
        <f>IF('様式C_研究責任医師'!N109="","",'様式C_研究責任医師'!N109)</f>
      </c>
      <c r="O90" s="240"/>
      <c r="P90" s="151"/>
      <c r="Q90" s="151"/>
    </row>
    <row r="91" spans="3:17" ht="97.5" customHeight="1">
      <c r="C91" s="483"/>
      <c r="D91" s="484"/>
      <c r="E91" s="485"/>
      <c r="F91" s="148" t="s">
        <v>51</v>
      </c>
      <c r="G91" s="222">
        <f>IF('様式C_研究責任医師'!G110="","",'様式C_研究責任医師'!G110)</f>
      </c>
      <c r="H91" s="226"/>
      <c r="I91" s="226">
        <f>IF('様式C_研究責任医師'!J110="","",'様式C_研究責任医師'!J110)</f>
      </c>
      <c r="J91" s="227"/>
      <c r="K91" s="472">
        <f>IF('様式C_研究責任医師'!M110="","",'様式C_研究責任医師'!M110)</f>
      </c>
      <c r="L91" s="473">
        <f>IF('様式C_研究責任医師'!J96="","",'様式C_研究責任医師'!J96)</f>
      </c>
      <c r="M91" s="300">
        <f>IF('様式C_研究責任医師'!K96="","",'様式C_研究責任医師'!K96)</f>
      </c>
      <c r="N91" s="229">
        <f>IF('様式C_研究責任医師'!N110="","",'様式C_研究責任医師'!N110)</f>
      </c>
      <c r="O91" s="240"/>
      <c r="P91" s="151"/>
      <c r="Q91" s="151"/>
    </row>
    <row r="92" spans="3:17" ht="97.5" customHeight="1">
      <c r="C92" s="474" t="s">
        <v>181</v>
      </c>
      <c r="D92" s="475"/>
      <c r="E92" s="486"/>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2">
        <f>IF('様式C_研究責任医師'!M111="","",'様式C_研究責任医師'!M111)</f>
      </c>
      <c r="L92" s="473">
        <f>IF('様式C_研究責任医師'!J97="","",'様式C_研究責任医師'!J97)</f>
      </c>
      <c r="M92" s="300">
        <f>IF('様式C_研究責任医師'!K97="","",'様式C_研究責任医師'!K97)</f>
      </c>
      <c r="N92" s="229">
        <f>IF('様式C_研究責任医師'!N111="","",'様式C_研究責任医師'!N111)</f>
      </c>
      <c r="O92" s="240"/>
      <c r="P92" s="151"/>
      <c r="Q92" s="151"/>
    </row>
    <row r="93" spans="3:17" ht="97.5" customHeight="1">
      <c r="C93" s="487"/>
      <c r="D93" s="488"/>
      <c r="E93" s="489"/>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2">
        <f>IF('様式C_研究責任医師'!M113="","",'様式C_研究責任医師'!M113)</f>
      </c>
      <c r="L93" s="473" t="str">
        <f>IF('様式C_研究責任医師'!J99="","",'様式C_研究責任医師'!J99)</f>
        <v>今年度</v>
      </c>
      <c r="M93" s="300">
        <f>IF('様式C_研究責任医師'!K99="","",'様式C_研究責任医師'!K99)</f>
      </c>
      <c r="N93" s="229">
        <f>IF('様式C_研究責任医師'!N113="","",'様式C_研究責任医師'!N113)</f>
      </c>
      <c r="O93" s="240"/>
      <c r="P93" s="151"/>
      <c r="Q93" s="151"/>
    </row>
    <row r="94" spans="3:17" ht="97.5" customHeight="1">
      <c r="C94" s="474" t="s">
        <v>173</v>
      </c>
      <c r="D94" s="475"/>
      <c r="E94" s="476"/>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2">
        <f>IF('様式C_研究責任医師'!M115="","",'様式C_研究責任医師'!M115)</f>
      </c>
      <c r="L94" s="473">
        <f>IF('様式C_研究責任医師'!J101="","",'様式C_研究責任医師'!J101)</f>
      </c>
      <c r="M94" s="300"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477"/>
      <c r="D95" s="478"/>
      <c r="E95" s="479"/>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2">
        <f>IF('様式C_研究責任医師'!M117="","",'様式C_研究責任医師'!M117)</f>
      </c>
      <c r="L95" s="473">
        <f>IF('様式C_研究責任医師'!J103="","",'様式C_研究責任医師'!J103)</f>
      </c>
      <c r="M95" s="300"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96">
        <f>IF(G28="","",G28)</f>
      </c>
      <c r="H97" s="497"/>
      <c r="I97" s="498"/>
      <c r="J97" s="498"/>
      <c r="K97" s="498"/>
      <c r="L97" s="498"/>
      <c r="M97" s="498"/>
      <c r="N97" s="498"/>
      <c r="O97" s="498"/>
      <c r="P97" s="498"/>
      <c r="Q97" s="499"/>
    </row>
    <row r="98" spans="5:10" ht="19.5" customHeight="1">
      <c r="E98" s="143"/>
      <c r="F98" s="140"/>
      <c r="G98" s="140"/>
      <c r="H98" s="140"/>
      <c r="I98" s="140"/>
      <c r="J98" s="140"/>
    </row>
    <row r="99" spans="3:17" ht="21" customHeight="1">
      <c r="C99" s="500" t="s">
        <v>62</v>
      </c>
      <c r="D99" s="501"/>
      <c r="E99" s="501"/>
      <c r="F99" s="502"/>
      <c r="G99" s="523" t="s">
        <v>61</v>
      </c>
      <c r="H99" s="304"/>
      <c r="I99" s="523" t="s">
        <v>79</v>
      </c>
      <c r="J99" s="304"/>
      <c r="K99" s="509" t="s">
        <v>111</v>
      </c>
      <c r="L99" s="510"/>
      <c r="M99" s="510"/>
      <c r="N99" s="511"/>
      <c r="O99" s="518" t="s">
        <v>112</v>
      </c>
      <c r="P99" s="518" t="s">
        <v>113</v>
      </c>
      <c r="Q99" s="518" t="s">
        <v>114</v>
      </c>
    </row>
    <row r="100" spans="3:17" ht="21" customHeight="1">
      <c r="C100" s="503"/>
      <c r="D100" s="504"/>
      <c r="E100" s="504"/>
      <c r="F100" s="505"/>
      <c r="G100" s="520" t="s">
        <v>23</v>
      </c>
      <c r="H100" s="518" t="s">
        <v>194</v>
      </c>
      <c r="I100" s="520" t="s">
        <v>23</v>
      </c>
      <c r="J100" s="518" t="s">
        <v>194</v>
      </c>
      <c r="K100" s="512"/>
      <c r="L100" s="513"/>
      <c r="M100" s="513"/>
      <c r="N100" s="514"/>
      <c r="O100" s="519"/>
      <c r="P100" s="521"/>
      <c r="Q100" s="521"/>
    </row>
    <row r="101" spans="3:17" ht="36.75" customHeight="1">
      <c r="C101" s="506"/>
      <c r="D101" s="507"/>
      <c r="E101" s="507"/>
      <c r="F101" s="508"/>
      <c r="G101" s="523"/>
      <c r="H101" s="313"/>
      <c r="I101" s="523"/>
      <c r="J101" s="313"/>
      <c r="K101" s="515"/>
      <c r="L101" s="516"/>
      <c r="M101" s="516"/>
      <c r="N101" s="517"/>
      <c r="O101" s="520"/>
      <c r="P101" s="522"/>
      <c r="Q101" s="522"/>
    </row>
    <row r="102" spans="3:17" ht="67.5" customHeight="1">
      <c r="C102" s="380" t="s">
        <v>177</v>
      </c>
      <c r="D102" s="341"/>
      <c r="E102" s="302"/>
      <c r="F102" s="56" t="s">
        <v>52</v>
      </c>
      <c r="G102" s="226">
        <f>IF('様式C_研究責任医師'!G125="","",'様式C_研究責任医師'!G125)</f>
      </c>
      <c r="H102" s="226"/>
      <c r="I102" s="226">
        <f>IF('様式C_研究責任医師'!J125="","",'様式C_研究責任医師'!J125)</f>
      </c>
      <c r="J102" s="227"/>
      <c r="K102" s="490">
        <f>IF('様式C_研究責任医師'!M125="","",'様式C_研究責任医師'!M125)</f>
      </c>
      <c r="L102" s="491">
        <f>IF('様式C_研究責任医師'!J104="","",'様式C_研究責任医師'!J104)</f>
      </c>
      <c r="M102" s="492" t="str">
        <f>IF('様式C_研究責任医師'!K104="","",'様式C_研究責任医師'!K104)</f>
        <v>給与の有無</v>
      </c>
      <c r="N102" s="228">
        <f>IF('様式C_研究責任医師'!N125="","",'様式C_研究責任医師'!N125)</f>
      </c>
      <c r="O102" s="151"/>
      <c r="P102" s="151"/>
      <c r="Q102" s="144"/>
    </row>
    <row r="103" spans="3:17" ht="97.5" customHeight="1">
      <c r="C103" s="474" t="s">
        <v>178</v>
      </c>
      <c r="D103" s="475"/>
      <c r="E103" s="476"/>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2">
        <f>IF('様式C_研究責任医師'!M126="","",'様式C_研究責任医師'!M126)</f>
      </c>
      <c r="L103" s="473">
        <f>IF('様式C_研究責任医師'!J105="","",'様式C_研究責任医師'!J105)</f>
      </c>
      <c r="M103" s="300"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74" t="s">
        <v>171</v>
      </c>
      <c r="D104" s="475"/>
      <c r="E104" s="476"/>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2">
        <f>IF('様式C_研究責任医師'!M128="","",'様式C_研究責任医師'!M128)</f>
      </c>
      <c r="L104" s="473">
        <f>IF('様式C_研究責任医師'!J107="","",'様式C_研究責任医師'!J107)</f>
      </c>
      <c r="M104" s="300"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493"/>
      <c r="D105" s="494"/>
      <c r="E105" s="495"/>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2">
        <f>IF('様式C_研究責任医師'!M130="","",'様式C_研究責任医師'!M130)</f>
      </c>
      <c r="L105" s="473">
        <f>IF('様式C_研究責任医師'!J109="","",'様式C_研究責任医師'!J109)</f>
      </c>
      <c r="M105" s="300" t="str">
        <f>IF('様式C_研究責任医師'!K109="","",'様式C_研究責任医師'!K109)</f>
        <v>役職等の種類</v>
      </c>
      <c r="N105" s="229">
        <f>IF('様式C_研究責任医師'!N130="","",'様式C_研究責任医師'!N130)</f>
      </c>
      <c r="O105" s="240"/>
      <c r="P105" s="240"/>
      <c r="Q105" s="147"/>
    </row>
    <row r="106" spans="3:17" ht="97.5" customHeight="1">
      <c r="C106" s="480" t="s">
        <v>180</v>
      </c>
      <c r="D106" s="481"/>
      <c r="E106" s="482"/>
      <c r="F106" s="145" t="s">
        <v>52</v>
      </c>
      <c r="G106" s="222">
        <f>IF('様式C_研究責任医師'!G132="","",'様式C_研究責任医師'!G132)</f>
      </c>
      <c r="H106" s="226"/>
      <c r="I106" s="226">
        <f>IF('様式C_研究責任医師'!J132="","",'様式C_研究責任医師'!J132)</f>
      </c>
      <c r="J106" s="227"/>
      <c r="K106" s="472">
        <f>IF('様式C_研究責任医師'!M132="","",'様式C_研究責任医師'!M132)</f>
      </c>
      <c r="L106" s="473">
        <f>IF('様式C_研究責任医師'!J111="","",'様式C_研究責任医師'!J111)</f>
      </c>
      <c r="M106" s="300" t="str">
        <f>IF('様式C_研究責任医師'!K111="","",'様式C_研究責任医師'!K111)</f>
        <v>株式を保有している</v>
      </c>
      <c r="N106" s="229">
        <f>IF('様式C_研究責任医師'!N132="","",'様式C_研究責任医師'!N132)</f>
      </c>
      <c r="O106" s="240"/>
      <c r="P106" s="151"/>
      <c r="Q106" s="151"/>
    </row>
    <row r="107" spans="3:17" ht="97.5" customHeight="1">
      <c r="C107" s="483"/>
      <c r="D107" s="484"/>
      <c r="E107" s="485"/>
      <c r="F107" s="148" t="s">
        <v>51</v>
      </c>
      <c r="G107" s="222">
        <f>IF('様式C_研究責任医師'!G133="","",'様式C_研究責任医師'!G133)</f>
      </c>
      <c r="H107" s="226"/>
      <c r="I107" s="226">
        <f>IF('様式C_研究責任医師'!J133="","",'様式C_研究責任医師'!J133)</f>
      </c>
      <c r="J107" s="227"/>
      <c r="K107" s="472">
        <f>IF('様式C_研究責任医師'!M133="","",'様式C_研究責任医師'!M133)</f>
      </c>
      <c r="L107" s="473">
        <f>IF('様式C_研究責任医師'!J112="","",'様式C_研究責任医師'!J112)</f>
      </c>
      <c r="M107" s="300"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74" t="s">
        <v>181</v>
      </c>
      <c r="D108" s="475"/>
      <c r="E108" s="486"/>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2">
        <f>IF('様式C_研究責任医師'!M134="","",'様式C_研究責任医師'!M134)</f>
      </c>
      <c r="L108" s="473">
        <f>IF('様式C_研究責任医師'!J113="","",'様式C_研究責任医師'!J113)</f>
      </c>
      <c r="M108" s="300" t="str">
        <f>IF('様式C_研究責任医師'!K113="","",'様式C_研究責任医師'!K113)</f>
        <v>株式を保有している</v>
      </c>
      <c r="N108" s="229">
        <f>IF('様式C_研究責任医師'!N134="","",'様式C_研究責任医師'!N134)</f>
      </c>
      <c r="O108" s="240"/>
      <c r="P108" s="151"/>
      <c r="Q108" s="151"/>
    </row>
    <row r="109" spans="3:17" ht="97.5" customHeight="1">
      <c r="C109" s="487"/>
      <c r="D109" s="488"/>
      <c r="E109" s="489"/>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2">
        <f>IF('様式C_研究責任医師'!M136="","",'様式C_研究責任医師'!M136)</f>
      </c>
      <c r="L109" s="473">
        <f>IF('様式C_研究責任医師'!J115="","",'様式C_研究責任医師'!J115)</f>
      </c>
      <c r="M109" s="300" t="str">
        <f>IF('様式C_研究責任医師'!K115="","",'様式C_研究責任医師'!K115)</f>
        <v>知的財産への関与有り</v>
      </c>
      <c r="N109" s="229">
        <f>IF('様式C_研究責任医師'!N136="","",'様式C_研究責任医師'!N136)</f>
      </c>
      <c r="O109" s="240"/>
      <c r="P109" s="151"/>
      <c r="Q109" s="151"/>
    </row>
    <row r="110" spans="3:17" ht="97.5" customHeight="1">
      <c r="C110" s="474" t="s">
        <v>173</v>
      </c>
      <c r="D110" s="475"/>
      <c r="E110" s="476"/>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2">
        <f>IF('様式C_研究責任医師'!M138="","",'様式C_研究責任医師'!M138)</f>
      </c>
      <c r="L110" s="473">
        <f>IF('様式C_研究責任医師'!J117="","",'様式C_研究責任医師'!J117)</f>
      </c>
      <c r="M110" s="300" t="str">
        <f>IF('様式C_研究責任医師'!K117="","",'様式C_研究責任医師'!K117)</f>
        <v>知的財産への関与有り</v>
      </c>
      <c r="N110" s="229">
        <f>IF('様式C_研究責任医師'!N138="","",'様式C_研究責任医師'!N138)</f>
      </c>
      <c r="O110" s="240"/>
      <c r="P110" s="151"/>
      <c r="Q110" s="151"/>
    </row>
    <row r="111" spans="3:17" ht="97.5" customHeight="1">
      <c r="C111" s="477"/>
      <c r="D111" s="478"/>
      <c r="E111" s="479"/>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2">
        <f>IF('様式C_研究責任医師'!M140="","",'様式C_研究責任医師'!M140)</f>
      </c>
      <c r="L111" s="473">
        <f>IF('様式C_研究責任医師'!J119="","",'様式C_研究責任医師'!J119)</f>
      </c>
      <c r="M111" s="300">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96">
        <f>IF(G29="","",G29)</f>
      </c>
      <c r="H113" s="497"/>
      <c r="I113" s="498"/>
      <c r="J113" s="498"/>
      <c r="K113" s="498"/>
      <c r="L113" s="498"/>
      <c r="M113" s="498"/>
      <c r="N113" s="498"/>
      <c r="O113" s="498"/>
      <c r="P113" s="498"/>
      <c r="Q113" s="499"/>
    </row>
    <row r="114" spans="5:10" ht="19.5" customHeight="1">
      <c r="E114" s="143"/>
      <c r="F114" s="140"/>
      <c r="G114" s="140"/>
      <c r="H114" s="140"/>
      <c r="I114" s="140"/>
      <c r="J114" s="140"/>
    </row>
    <row r="115" spans="3:17" ht="21" customHeight="1">
      <c r="C115" s="500" t="s">
        <v>62</v>
      </c>
      <c r="D115" s="501"/>
      <c r="E115" s="501"/>
      <c r="F115" s="502"/>
      <c r="G115" s="523" t="s">
        <v>61</v>
      </c>
      <c r="H115" s="304"/>
      <c r="I115" s="523" t="s">
        <v>79</v>
      </c>
      <c r="J115" s="304"/>
      <c r="K115" s="509" t="s">
        <v>111</v>
      </c>
      <c r="L115" s="510"/>
      <c r="M115" s="510"/>
      <c r="N115" s="511"/>
      <c r="O115" s="518" t="s">
        <v>112</v>
      </c>
      <c r="P115" s="518" t="s">
        <v>113</v>
      </c>
      <c r="Q115" s="518" t="s">
        <v>114</v>
      </c>
    </row>
    <row r="116" spans="3:17" ht="21" customHeight="1">
      <c r="C116" s="503"/>
      <c r="D116" s="504"/>
      <c r="E116" s="504"/>
      <c r="F116" s="505"/>
      <c r="G116" s="520" t="s">
        <v>23</v>
      </c>
      <c r="H116" s="518" t="s">
        <v>194</v>
      </c>
      <c r="I116" s="520" t="s">
        <v>23</v>
      </c>
      <c r="J116" s="518" t="s">
        <v>194</v>
      </c>
      <c r="K116" s="512"/>
      <c r="L116" s="513"/>
      <c r="M116" s="513"/>
      <c r="N116" s="514"/>
      <c r="O116" s="519"/>
      <c r="P116" s="521"/>
      <c r="Q116" s="521"/>
    </row>
    <row r="117" spans="3:17" ht="36.75" customHeight="1">
      <c r="C117" s="506"/>
      <c r="D117" s="507"/>
      <c r="E117" s="507"/>
      <c r="F117" s="508"/>
      <c r="G117" s="523"/>
      <c r="H117" s="313"/>
      <c r="I117" s="523"/>
      <c r="J117" s="313"/>
      <c r="K117" s="515"/>
      <c r="L117" s="516"/>
      <c r="M117" s="516"/>
      <c r="N117" s="517"/>
      <c r="O117" s="520"/>
      <c r="P117" s="522"/>
      <c r="Q117" s="522"/>
    </row>
    <row r="118" spans="3:17" ht="67.5" customHeight="1">
      <c r="C118" s="380" t="s">
        <v>177</v>
      </c>
      <c r="D118" s="341"/>
      <c r="E118" s="302"/>
      <c r="F118" s="56" t="s">
        <v>52</v>
      </c>
      <c r="G118" s="226">
        <f>IF('様式C_研究責任医師'!G148="","",'様式C_研究責任医師'!G148)</f>
      </c>
      <c r="H118" s="226"/>
      <c r="I118" s="226">
        <f>IF('様式C_研究責任医師'!J148="","",'様式C_研究責任医師'!J148)</f>
      </c>
      <c r="J118" s="227"/>
      <c r="K118" s="490">
        <f>IF('様式C_研究責任医師'!M148="","",'様式C_研究責任医師'!M148)</f>
      </c>
      <c r="L118" s="491">
        <f>IF('様式C_研究責任医師'!J120="","",'様式C_研究責任医師'!J120)</f>
      </c>
      <c r="M118" s="492">
        <f>IF('様式C_研究責任医師'!K120="","",'様式C_研究責任医師'!K120)</f>
      </c>
      <c r="N118" s="228">
        <f>IF('様式C_研究責任医師'!N148="","",'様式C_研究責任医師'!N148)</f>
      </c>
      <c r="O118" s="151"/>
      <c r="P118" s="151"/>
      <c r="Q118" s="144"/>
    </row>
    <row r="119" spans="3:17" ht="97.5" customHeight="1">
      <c r="C119" s="474" t="s">
        <v>178</v>
      </c>
      <c r="D119" s="475"/>
      <c r="E119" s="476"/>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2">
        <f>IF('様式C_研究責任医師'!M149="","",'様式C_研究責任医師'!M149)</f>
      </c>
      <c r="L119" s="473">
        <f>IF('様式C_研究責任医師'!J121="","",'様式C_研究責任医師'!J121)</f>
      </c>
      <c r="M119" s="300">
        <f>IF('様式C_研究責任医師'!K121="","",'様式C_研究責任医師'!K121)</f>
      </c>
      <c r="N119" s="229">
        <f>IF('様式C_研究責任医師'!N149="","",'様式C_研究責任医師'!N149)</f>
      </c>
      <c r="O119" s="240"/>
      <c r="P119" s="240"/>
      <c r="Q119" s="147"/>
    </row>
    <row r="120" spans="3:17" ht="97.5" customHeight="1">
      <c r="C120" s="474" t="s">
        <v>171</v>
      </c>
      <c r="D120" s="475"/>
      <c r="E120" s="476"/>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2">
        <f>IF('様式C_研究責任医師'!M151="","",'様式C_研究責任医師'!M151)</f>
      </c>
      <c r="L120" s="473" t="str">
        <f>IF('様式C_研究責任医師'!J123="","",'様式C_研究責任医師'!J123)</f>
        <v>有無</v>
      </c>
      <c r="M120" s="300"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493"/>
      <c r="D121" s="494"/>
      <c r="E121" s="495"/>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2">
        <f>IF('様式C_研究責任医師'!M153="","",'様式C_研究責任医師'!M153)</f>
      </c>
      <c r="L121" s="473">
        <f>IF('様式C_研究責任医師'!J125="","",'様式C_研究責任医師'!J125)</f>
      </c>
      <c r="M121" s="300" t="str">
        <f>IF('様式C_研究責任医師'!K125="","",'様式C_研究責任医師'!K125)</f>
        <v>受入金額(円)</v>
      </c>
      <c r="N121" s="229">
        <f>IF('様式C_研究責任医師'!N153="","",'様式C_研究責任医師'!N153)</f>
      </c>
      <c r="O121" s="240"/>
      <c r="P121" s="240"/>
      <c r="Q121" s="147"/>
    </row>
    <row r="122" spans="3:17" ht="97.5" customHeight="1">
      <c r="C122" s="480" t="s">
        <v>180</v>
      </c>
      <c r="D122" s="481"/>
      <c r="E122" s="482"/>
      <c r="F122" s="145" t="s">
        <v>52</v>
      </c>
      <c r="G122" s="222">
        <f>IF('様式C_研究責任医師'!G155="","",'様式C_研究責任医師'!G155)</f>
      </c>
      <c r="H122" s="226"/>
      <c r="I122" s="226">
        <f>IF('様式C_研究責任医師'!J155="","",'様式C_研究責任医師'!J155)</f>
      </c>
      <c r="J122" s="227"/>
      <c r="K122" s="472">
        <f>IF('様式C_研究責任医師'!M155="","",'様式C_研究責任医師'!M155)</f>
      </c>
      <c r="L122" s="473">
        <f>IF('様式C_研究責任医師'!J127="","",'様式C_研究責任医師'!J127)</f>
      </c>
      <c r="M122" s="300" t="str">
        <f>IF('様式C_研究責任医師'!K127="","",'様式C_研究責任医師'!K127)</f>
        <v>給与の有無</v>
      </c>
      <c r="N122" s="229">
        <f>IF('様式C_研究責任医師'!N155="","",'様式C_研究責任医師'!N155)</f>
      </c>
      <c r="O122" s="240"/>
      <c r="P122" s="151"/>
      <c r="Q122" s="151"/>
    </row>
    <row r="123" spans="3:17" ht="97.5" customHeight="1">
      <c r="C123" s="483"/>
      <c r="D123" s="484"/>
      <c r="E123" s="485"/>
      <c r="F123" s="148" t="s">
        <v>51</v>
      </c>
      <c r="G123" s="222">
        <f>IF('様式C_研究責任医師'!G156="","",'様式C_研究責任医師'!G156)</f>
      </c>
      <c r="H123" s="226"/>
      <c r="I123" s="226">
        <f>IF('様式C_研究責任医師'!J156="","",'様式C_研究責任医師'!J156)</f>
      </c>
      <c r="J123" s="227"/>
      <c r="K123" s="472">
        <f>IF('様式C_研究責任医師'!M156="","",'様式C_研究責任医師'!M156)</f>
      </c>
      <c r="L123" s="473">
        <f>IF('様式C_研究責任医師'!J128="","",'様式C_研究責任医師'!J128)</f>
      </c>
      <c r="M123" s="300"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74" t="s">
        <v>181</v>
      </c>
      <c r="D124" s="475"/>
      <c r="E124" s="486"/>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2">
        <f>IF('様式C_研究責任医師'!M157="","",'様式C_研究責任医師'!M157)</f>
      </c>
      <c r="L124" s="473">
        <f>IF('様式C_研究責任医師'!J129="","",'様式C_研究責任医師'!J129)</f>
      </c>
      <c r="M124" s="300" t="str">
        <f>IF('様式C_研究責任医師'!K129="","",'様式C_研究責任医師'!K129)</f>
        <v>受入金額(円)</v>
      </c>
      <c r="N124" s="229">
        <f>IF('様式C_研究責任医師'!N157="","",'様式C_研究責任医師'!N157)</f>
      </c>
      <c r="O124" s="240"/>
      <c r="P124" s="151"/>
      <c r="Q124" s="151"/>
    </row>
    <row r="125" spans="3:17" ht="97.5" customHeight="1">
      <c r="C125" s="487"/>
      <c r="D125" s="488"/>
      <c r="E125" s="489"/>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2">
        <f>IF('様式C_研究責任医師'!M159="","",'様式C_研究責任医師'!M159)</f>
      </c>
      <c r="L125" s="473">
        <f>IF('様式C_研究責任医師'!J131="","",'様式C_研究責任医師'!J131)</f>
      </c>
      <c r="M125" s="300" t="str">
        <f>IF('様式C_研究責任医師'!K131="","",'様式C_研究責任医師'!K131)</f>
        <v>受入金額(円)</v>
      </c>
      <c r="N125" s="229">
        <f>IF('様式C_研究責任医師'!N159="","",'様式C_研究責任医師'!N159)</f>
      </c>
      <c r="O125" s="240"/>
      <c r="P125" s="151"/>
      <c r="Q125" s="151"/>
    </row>
    <row r="126" spans="3:17" ht="97.5" customHeight="1">
      <c r="C126" s="474" t="s">
        <v>173</v>
      </c>
      <c r="D126" s="475"/>
      <c r="E126" s="476"/>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2">
        <f>IF('様式C_研究責任医師'!M161="","",'様式C_研究責任医師'!M161)</f>
      </c>
      <c r="L126" s="473">
        <f>IF('様式C_研究責任医師'!J133="","",'様式C_研究責任医師'!J133)</f>
      </c>
      <c r="M126" s="300" t="str">
        <f>IF('様式C_研究責任医師'!K133="","",'様式C_研究責任医師'!K133)</f>
        <v>役職等の種類</v>
      </c>
      <c r="N126" s="229">
        <f>IF('様式C_研究責任医師'!N161="","",'様式C_研究責任医師'!N161)</f>
      </c>
      <c r="O126" s="240"/>
      <c r="P126" s="151"/>
      <c r="Q126" s="151"/>
    </row>
    <row r="127" spans="3:17" ht="97.5" customHeight="1">
      <c r="C127" s="477"/>
      <c r="D127" s="478"/>
      <c r="E127" s="479"/>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2">
        <f>IF('様式C_研究責任医師'!M163="","",'様式C_研究責任医師'!M163)</f>
      </c>
      <c r="L127" s="473">
        <f>IF('様式C_研究責任医師'!J135="","",'様式C_研究責任医師'!J135)</f>
      </c>
      <c r="M127" s="300"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96">
        <f>IF(G30="","",G30)</f>
      </c>
      <c r="H129" s="497"/>
      <c r="I129" s="498"/>
      <c r="J129" s="498"/>
      <c r="K129" s="498"/>
      <c r="L129" s="498"/>
      <c r="M129" s="498"/>
      <c r="N129" s="498"/>
      <c r="O129" s="498"/>
      <c r="P129" s="498"/>
      <c r="Q129" s="499"/>
    </row>
    <row r="130" spans="5:10" ht="19.5" customHeight="1">
      <c r="E130" s="143"/>
      <c r="F130" s="140"/>
      <c r="G130" s="140"/>
      <c r="H130" s="140"/>
      <c r="I130" s="140"/>
      <c r="J130" s="140"/>
    </row>
    <row r="131" spans="3:17" ht="21" customHeight="1">
      <c r="C131" s="500" t="s">
        <v>62</v>
      </c>
      <c r="D131" s="501"/>
      <c r="E131" s="501"/>
      <c r="F131" s="502"/>
      <c r="G131" s="523" t="s">
        <v>61</v>
      </c>
      <c r="H131" s="304"/>
      <c r="I131" s="523" t="s">
        <v>79</v>
      </c>
      <c r="J131" s="304"/>
      <c r="K131" s="509" t="s">
        <v>111</v>
      </c>
      <c r="L131" s="510"/>
      <c r="M131" s="510"/>
      <c r="N131" s="511"/>
      <c r="O131" s="518" t="s">
        <v>112</v>
      </c>
      <c r="P131" s="518" t="s">
        <v>113</v>
      </c>
      <c r="Q131" s="518" t="s">
        <v>114</v>
      </c>
    </row>
    <row r="132" spans="3:17" ht="21" customHeight="1">
      <c r="C132" s="503"/>
      <c r="D132" s="504"/>
      <c r="E132" s="504"/>
      <c r="F132" s="505"/>
      <c r="G132" s="520" t="s">
        <v>23</v>
      </c>
      <c r="H132" s="518" t="s">
        <v>194</v>
      </c>
      <c r="I132" s="520" t="s">
        <v>23</v>
      </c>
      <c r="J132" s="518" t="s">
        <v>194</v>
      </c>
      <c r="K132" s="512"/>
      <c r="L132" s="513"/>
      <c r="M132" s="513"/>
      <c r="N132" s="514"/>
      <c r="O132" s="519"/>
      <c r="P132" s="521"/>
      <c r="Q132" s="521"/>
    </row>
    <row r="133" spans="3:17" ht="36.75" customHeight="1">
      <c r="C133" s="506"/>
      <c r="D133" s="507"/>
      <c r="E133" s="507"/>
      <c r="F133" s="508"/>
      <c r="G133" s="523"/>
      <c r="H133" s="313"/>
      <c r="I133" s="523"/>
      <c r="J133" s="313"/>
      <c r="K133" s="515"/>
      <c r="L133" s="516"/>
      <c r="M133" s="516"/>
      <c r="N133" s="517"/>
      <c r="O133" s="520"/>
      <c r="P133" s="522"/>
      <c r="Q133" s="522"/>
    </row>
    <row r="134" spans="3:17" ht="67.5" customHeight="1">
      <c r="C134" s="380" t="s">
        <v>177</v>
      </c>
      <c r="D134" s="341"/>
      <c r="E134" s="302"/>
      <c r="F134" s="56" t="s">
        <v>52</v>
      </c>
      <c r="G134" s="226">
        <f>IF('様式C_研究責任医師'!G171="","",'様式C_研究責任医師'!G171)</f>
      </c>
      <c r="H134" s="226"/>
      <c r="I134" s="226">
        <f>IF('様式C_研究責任医師'!J171="","",'様式C_研究責任医師'!J171)</f>
      </c>
      <c r="J134" s="227"/>
      <c r="K134" s="490">
        <f>IF('様式C_研究責任医師'!M171="","",'様式C_研究責任医師'!M171)</f>
      </c>
      <c r="L134" s="491">
        <f>IF('様式C_研究責任医師'!J136="","",'様式C_研究責任医師'!J136)</f>
      </c>
      <c r="M134" s="492" t="str">
        <f>IF('様式C_研究責任医師'!K136="","",'様式C_研究責任医師'!K136)</f>
        <v>株式を保有している</v>
      </c>
      <c r="N134" s="228">
        <f>IF('様式C_研究責任医師'!N171="","",'様式C_研究責任医師'!N171)</f>
      </c>
      <c r="O134" s="151"/>
      <c r="P134" s="151"/>
      <c r="Q134" s="144"/>
    </row>
    <row r="135" spans="3:17" ht="97.5" customHeight="1">
      <c r="C135" s="474" t="s">
        <v>178</v>
      </c>
      <c r="D135" s="475"/>
      <c r="E135" s="476"/>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2">
        <f>IF('様式C_研究責任医師'!M172="","",'様式C_研究責任医師'!M172)</f>
      </c>
      <c r="L135" s="473">
        <f>IF('様式C_研究責任医師'!J137="","",'様式C_研究責任医師'!J137)</f>
      </c>
      <c r="M135" s="300"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74" t="s">
        <v>171</v>
      </c>
      <c r="D136" s="475"/>
      <c r="E136" s="476"/>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2">
        <f>IF('様式C_研究責任医師'!M174="","",'様式C_研究責任医師'!M174)</f>
      </c>
      <c r="L136" s="473">
        <f>IF('様式C_研究責任医師'!J139="","",'様式C_研究責任医師'!J139)</f>
      </c>
      <c r="M136" s="300" t="str">
        <f>IF('様式C_研究責任医師'!K139="","",'様式C_研究責任医師'!K139)</f>
        <v>その他の関与</v>
      </c>
      <c r="N136" s="229">
        <f>IF('様式C_研究責任医師'!N174="","",'様式C_研究責任医師'!N174)</f>
      </c>
      <c r="O136" s="240"/>
      <c r="P136" s="240"/>
      <c r="Q136" s="147"/>
    </row>
    <row r="137" spans="3:17" ht="97.5" customHeight="1">
      <c r="C137" s="493"/>
      <c r="D137" s="494"/>
      <c r="E137" s="495"/>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2">
        <f>IF('様式C_研究責任医師'!M176="","",'様式C_研究責任医師'!M176)</f>
      </c>
      <c r="L137" s="473">
        <f>IF('様式C_研究責任医師'!J141="","",'様式C_研究責任医師'!J141)</f>
      </c>
      <c r="M137" s="300" t="str">
        <f>IF('様式C_研究責任医師'!K141="","",'様式C_研究責任医師'!K141)</f>
        <v>その他の関与</v>
      </c>
      <c r="N137" s="229">
        <f>IF('様式C_研究責任医師'!N176="","",'様式C_研究責任医師'!N176)</f>
      </c>
      <c r="O137" s="240"/>
      <c r="P137" s="240"/>
      <c r="Q137" s="147"/>
    </row>
    <row r="138" spans="3:17" ht="97.5" customHeight="1">
      <c r="C138" s="480" t="s">
        <v>180</v>
      </c>
      <c r="D138" s="481"/>
      <c r="E138" s="482"/>
      <c r="F138" s="145" t="s">
        <v>52</v>
      </c>
      <c r="G138" s="222">
        <f>IF('様式C_研究責任医師'!G178="","",'様式C_研究責任医師'!G178)</f>
      </c>
      <c r="H138" s="226"/>
      <c r="I138" s="226">
        <f>IF('様式C_研究責任医師'!J178="","",'様式C_研究責任医師'!J178)</f>
      </c>
      <c r="J138" s="227"/>
      <c r="K138" s="472">
        <f>IF('様式C_研究責任医師'!M178="","",'様式C_研究責任医師'!M178)</f>
      </c>
      <c r="L138" s="473">
        <f>IF('様式C_研究責任医師'!J143="","",'様式C_研究責任医師'!J143)</f>
      </c>
      <c r="M138" s="300">
        <f>IF('様式C_研究責任医師'!K143="","",'様式C_研究責任医師'!K143)</f>
      </c>
      <c r="N138" s="229">
        <f>IF('様式C_研究責任医師'!N178="","",'様式C_研究責任医師'!N178)</f>
      </c>
      <c r="O138" s="240"/>
      <c r="P138" s="151"/>
      <c r="Q138" s="151"/>
    </row>
    <row r="139" spans="3:17" ht="97.5" customHeight="1">
      <c r="C139" s="483"/>
      <c r="D139" s="484"/>
      <c r="E139" s="485"/>
      <c r="F139" s="148" t="s">
        <v>51</v>
      </c>
      <c r="G139" s="222">
        <f>IF('様式C_研究責任医師'!G179="","",'様式C_研究責任医師'!G179)</f>
      </c>
      <c r="H139" s="226"/>
      <c r="I139" s="226">
        <f>IF('様式C_研究責任医師'!J179="","",'様式C_研究責任医師'!J179)</f>
      </c>
      <c r="J139" s="227"/>
      <c r="K139" s="472">
        <f>IF('様式C_研究責任医師'!M179="","",'様式C_研究責任医師'!M179)</f>
      </c>
      <c r="L139" s="473">
        <f>IF('様式C_研究責任医師'!J144="","",'様式C_研究責任医師'!J144)</f>
      </c>
      <c r="M139" s="300">
        <f>IF('様式C_研究責任医師'!K144="","",'様式C_研究責任医師'!K144)</f>
      </c>
      <c r="N139" s="229">
        <f>IF('様式C_研究責任医師'!N179="","",'様式C_研究責任医師'!N179)</f>
      </c>
      <c r="O139" s="240"/>
      <c r="P139" s="151"/>
      <c r="Q139" s="151"/>
    </row>
    <row r="140" spans="3:17" ht="97.5" customHeight="1">
      <c r="C140" s="474" t="s">
        <v>181</v>
      </c>
      <c r="D140" s="475"/>
      <c r="E140" s="486"/>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2">
        <f>IF('様式C_研究責任医師'!M180="","",'様式C_研究責任医師'!M180)</f>
      </c>
      <c r="L140" s="473" t="str">
        <f>IF('様式C_研究責任医師'!J145="","",'様式C_研究責任医師'!J145)</f>
        <v>今年度</v>
      </c>
      <c r="M140" s="300">
        <f>IF('様式C_研究責任医師'!K145="","",'様式C_研究責任医師'!K145)</f>
      </c>
      <c r="N140" s="229">
        <f>IF('様式C_研究責任医師'!N180="","",'様式C_研究責任医師'!N180)</f>
      </c>
      <c r="O140" s="240"/>
      <c r="P140" s="151"/>
      <c r="Q140" s="151"/>
    </row>
    <row r="141" spans="3:17" ht="97.5" customHeight="1">
      <c r="C141" s="487"/>
      <c r="D141" s="488"/>
      <c r="E141" s="489"/>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2">
        <f>IF('様式C_研究責任医師'!M182="","",'様式C_研究責任医師'!M182)</f>
      </c>
      <c r="L141" s="473">
        <f>IF('様式C_研究責任医師'!J147="","",'様式C_研究責任医師'!J147)</f>
      </c>
      <c r="M141" s="300"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74" t="s">
        <v>173</v>
      </c>
      <c r="D142" s="475"/>
      <c r="E142" s="476"/>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2">
        <f>IF('様式C_研究責任医師'!M184="","",'様式C_研究責任医師'!M184)</f>
      </c>
      <c r="L142" s="473">
        <f>IF('様式C_研究責任医師'!J149="","",'様式C_研究責任医師'!J149)</f>
      </c>
      <c r="M142" s="300" t="str">
        <f>IF('様式C_研究責任医師'!K149="","",'様式C_研究責任医師'!K149)</f>
        <v>期間</v>
      </c>
      <c r="N142" s="229">
        <f>IF('様式C_研究責任医師'!N184="","",'様式C_研究責任医師'!N184)</f>
      </c>
      <c r="O142" s="240"/>
      <c r="P142" s="151"/>
      <c r="Q142" s="151"/>
    </row>
    <row r="143" spans="3:17" ht="97.5" customHeight="1">
      <c r="C143" s="477"/>
      <c r="D143" s="478"/>
      <c r="E143" s="479"/>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2">
        <f>IF('様式C_研究責任医師'!M186="","",'様式C_研究責任医師'!M186)</f>
      </c>
      <c r="L143" s="473">
        <f>IF('様式C_研究責任医師'!J151="","",'様式C_研究責任医師'!J151)</f>
      </c>
      <c r="M143" s="300"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126</v>
      </c>
      <c r="G1" s="524"/>
      <c r="H1" s="524"/>
      <c r="I1" s="524"/>
      <c r="J1" s="524"/>
      <c r="K1" s="524"/>
      <c r="L1" s="524"/>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116</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170</v>
      </c>
      <c r="D5" s="535">
        <f>IF('様式A'!B10="","",'様式A'!B10)</f>
      </c>
      <c r="E5" s="536"/>
      <c r="F5" s="536"/>
      <c r="G5" s="536"/>
      <c r="H5" s="536"/>
      <c r="K5" s="106"/>
      <c r="L5" s="106"/>
      <c r="M5" s="596" t="s">
        <v>70</v>
      </c>
      <c r="N5" s="592"/>
      <c r="O5" s="529"/>
      <c r="P5" s="530"/>
      <c r="Q5" s="531"/>
    </row>
    <row r="6" spans="3:17" ht="35.25" customHeight="1">
      <c r="C6" s="287"/>
      <c r="D6" s="452"/>
      <c r="E6" s="452"/>
      <c r="F6" s="452"/>
      <c r="G6" s="452"/>
      <c r="H6" s="452"/>
      <c r="K6" s="110"/>
      <c r="L6" s="111"/>
      <c r="M6" s="596" t="s">
        <v>96</v>
      </c>
      <c r="N6" s="592"/>
      <c r="O6" s="593"/>
      <c r="P6" s="594"/>
      <c r="Q6" s="595"/>
    </row>
    <row r="7" spans="3:17" ht="50.25" customHeight="1">
      <c r="C7" s="109" t="s">
        <v>97</v>
      </c>
      <c r="D7" s="561">
        <f>IF('様式C_研究責任医師'!M7="","",'様式C_研究責任医師'!M7)</f>
      </c>
      <c r="E7" s="478"/>
      <c r="F7" s="112"/>
      <c r="G7" s="113"/>
      <c r="H7" s="113"/>
      <c r="K7" s="110"/>
      <c r="L7" s="111"/>
      <c r="M7" s="591" t="s">
        <v>98</v>
      </c>
      <c r="N7" s="592"/>
      <c r="O7" s="593"/>
      <c r="P7" s="594"/>
      <c r="Q7" s="595"/>
    </row>
    <row r="8" spans="3:17" ht="36.75" customHeight="1">
      <c r="C8" s="109" t="s">
        <v>99</v>
      </c>
      <c r="G8" s="113"/>
      <c r="H8" s="113"/>
      <c r="K8" s="114"/>
      <c r="L8" s="114"/>
      <c r="M8" s="118"/>
      <c r="N8" s="580" t="s">
        <v>127</v>
      </c>
      <c r="O8" s="581"/>
      <c r="P8" s="581"/>
      <c r="Q8" s="581"/>
    </row>
    <row r="9" spans="3:17" ht="36.75" customHeight="1">
      <c r="C9" s="115" t="s">
        <v>100</v>
      </c>
      <c r="D9" s="550">
        <f>IF('様式C_研究分担医師等'!M6="","",'様式C_研究分担医師等'!M6)</f>
      </c>
      <c r="E9" s="551"/>
      <c r="G9" s="118" t="s">
        <v>103</v>
      </c>
      <c r="H9" s="118"/>
      <c r="K9" s="114"/>
      <c r="L9" s="114"/>
      <c r="M9" s="165" t="s">
        <v>104</v>
      </c>
      <c r="N9" s="582"/>
      <c r="O9" s="582"/>
      <c r="P9" s="582"/>
      <c r="Q9" s="582"/>
    </row>
    <row r="10" spans="3:17" ht="34.5" customHeight="1">
      <c r="C10" s="115" t="s">
        <v>101</v>
      </c>
      <c r="D10" s="550">
        <f>IF('様式C_研究分担医師等'!M7="","",'様式C_研究分担医師等'!M7)</f>
      </c>
      <c r="E10" s="551"/>
      <c r="F10" s="112"/>
      <c r="G10" s="574"/>
      <c r="H10" s="575"/>
      <c r="I10" s="576"/>
      <c r="J10" s="576"/>
      <c r="K10" s="576"/>
      <c r="L10" s="577"/>
      <c r="M10" s="583"/>
      <c r="N10" s="322"/>
      <c r="O10" s="322"/>
      <c r="P10" s="322"/>
      <c r="Q10" s="323"/>
    </row>
    <row r="11" spans="3:17" ht="34.5" customHeight="1">
      <c r="C11" s="115" t="s">
        <v>102</v>
      </c>
      <c r="D11" s="550">
        <f>IF('様式C_研究分担医師等'!M8="","",'様式C_研究分担医師等'!M8)</f>
      </c>
      <c r="E11" s="551"/>
      <c r="F11" s="112"/>
      <c r="G11" s="578"/>
      <c r="H11" s="536"/>
      <c r="I11" s="536"/>
      <c r="J11" s="536"/>
      <c r="K11" s="536"/>
      <c r="L11" s="579"/>
      <c r="M11" s="584"/>
      <c r="N11" s="585"/>
      <c r="O11" s="585"/>
      <c r="P11" s="585"/>
      <c r="Q11" s="586"/>
    </row>
    <row r="12" spans="3:18" ht="31.5" customHeight="1">
      <c r="C12" s="119"/>
      <c r="D12" s="119"/>
      <c r="E12" s="120"/>
      <c r="F12" s="112"/>
      <c r="G12" s="451"/>
      <c r="H12" s="452"/>
      <c r="I12" s="452"/>
      <c r="J12" s="452"/>
      <c r="K12" s="452"/>
      <c r="L12" s="453"/>
      <c r="M12" s="324"/>
      <c r="N12" s="325"/>
      <c r="O12" s="325"/>
      <c r="P12" s="325"/>
      <c r="Q12" s="326"/>
      <c r="R12" s="123"/>
    </row>
    <row r="13" spans="3:17" ht="25.5" customHeight="1">
      <c r="C13" s="166"/>
      <c r="D13" s="166"/>
      <c r="E13" s="166"/>
      <c r="F13" s="125"/>
      <c r="G13" s="589"/>
      <c r="H13" s="589"/>
      <c r="I13" s="590"/>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54" t="s">
        <v>223</v>
      </c>
      <c r="D15" s="355"/>
      <c r="E15" s="356"/>
      <c r="F15" s="159" t="s">
        <v>63</v>
      </c>
      <c r="G15" s="563">
        <f>IF('様式C_研究責任医師'!G19="","",'様式C_研究責任医師'!G19)</f>
      </c>
      <c r="H15" s="564"/>
      <c r="I15" s="564"/>
      <c r="J15" s="564"/>
      <c r="K15" s="302"/>
      <c r="L15" s="588">
        <f>IF('様式C_研究責任医師'!J19="","",'様式C_研究責任医師'!J19)</f>
      </c>
      <c r="M15" s="341"/>
      <c r="N15" s="341"/>
      <c r="O15" s="341"/>
      <c r="P15" s="341"/>
      <c r="Q15" s="302"/>
    </row>
    <row r="16" spans="3:17" ht="29.25" customHeight="1">
      <c r="C16" s="357"/>
      <c r="D16" s="358"/>
      <c r="E16" s="359"/>
      <c r="F16" s="160" t="s">
        <v>66</v>
      </c>
      <c r="G16" s="563">
        <f>IF('様式C_研究責任医師'!G20="","",'様式C_研究責任医師'!G20)</f>
      </c>
      <c r="H16" s="564"/>
      <c r="I16" s="564"/>
      <c r="J16" s="564"/>
      <c r="K16" s="302"/>
      <c r="L16" s="588">
        <f>IF('様式C_研究責任医師'!J20="","",'様式C_研究責任医師'!J20)</f>
      </c>
      <c r="M16" s="341"/>
      <c r="N16" s="341"/>
      <c r="O16" s="341"/>
      <c r="P16" s="341"/>
      <c r="Q16" s="302"/>
    </row>
    <row r="17" spans="3:17" ht="29.25" customHeight="1">
      <c r="C17" s="357"/>
      <c r="D17" s="358"/>
      <c r="E17" s="359"/>
      <c r="F17" s="160" t="s">
        <v>65</v>
      </c>
      <c r="G17" s="563">
        <f>IF('様式C_研究責任医師'!G21="","",'様式C_研究責任医師'!G21)</f>
      </c>
      <c r="H17" s="564"/>
      <c r="I17" s="564"/>
      <c r="J17" s="564"/>
      <c r="K17" s="302"/>
      <c r="L17" s="588">
        <f>IF('様式C_研究責任医師'!J21="","",'様式C_研究責任医師'!J21)</f>
      </c>
      <c r="M17" s="341"/>
      <c r="N17" s="341"/>
      <c r="O17" s="341"/>
      <c r="P17" s="341"/>
      <c r="Q17" s="302"/>
    </row>
    <row r="18" spans="3:17" ht="29.25" customHeight="1">
      <c r="C18" s="357"/>
      <c r="D18" s="358"/>
      <c r="E18" s="359"/>
      <c r="F18" s="160" t="s">
        <v>64</v>
      </c>
      <c r="G18" s="563">
        <f>IF('様式C_研究責任医師'!G22="","",'様式C_研究責任医師'!G22)</f>
      </c>
      <c r="H18" s="564"/>
      <c r="I18" s="564"/>
      <c r="J18" s="564"/>
      <c r="K18" s="302"/>
      <c r="L18" s="588">
        <f>IF('様式C_研究責任医師'!J22="","",'様式C_研究責任医師'!J22)</f>
      </c>
      <c r="M18" s="341"/>
      <c r="N18" s="341"/>
      <c r="O18" s="341"/>
      <c r="P18" s="341"/>
      <c r="Q18" s="302"/>
    </row>
    <row r="19" spans="3:17" ht="29.25" customHeight="1">
      <c r="C19" s="357"/>
      <c r="D19" s="358"/>
      <c r="E19" s="359"/>
      <c r="F19" s="160" t="s">
        <v>74</v>
      </c>
      <c r="G19" s="563">
        <f>IF('様式C_研究責任医師'!G23="","",'様式C_研究責任医師'!G23)</f>
      </c>
      <c r="H19" s="564"/>
      <c r="I19" s="564"/>
      <c r="J19" s="564"/>
      <c r="K19" s="302"/>
      <c r="L19" s="588">
        <f>IF('様式C_研究責任医師'!J23="","",'様式C_研究責任医師'!J23)</f>
      </c>
      <c r="M19" s="341"/>
      <c r="N19" s="341"/>
      <c r="O19" s="341"/>
      <c r="P19" s="341"/>
      <c r="Q19" s="302"/>
    </row>
    <row r="20" spans="3:17" ht="29.25" customHeight="1">
      <c r="C20" s="357"/>
      <c r="D20" s="358"/>
      <c r="E20" s="359"/>
      <c r="F20" s="159" t="s">
        <v>75</v>
      </c>
      <c r="G20" s="563">
        <f>IF('様式C_研究責任医師'!G24="","",'様式C_研究責任医師'!G24)</f>
      </c>
      <c r="H20" s="564"/>
      <c r="I20" s="564"/>
      <c r="J20" s="564"/>
      <c r="K20" s="302"/>
      <c r="L20" s="588">
        <f>IF('様式C_研究責任医師'!J24="","",'様式C_研究責任医師'!J24)</f>
      </c>
      <c r="M20" s="341"/>
      <c r="N20" s="341"/>
      <c r="O20" s="341"/>
      <c r="P20" s="341"/>
      <c r="Q20" s="302"/>
    </row>
    <row r="21" spans="3:17" ht="29.25" customHeight="1">
      <c r="C21" s="360"/>
      <c r="D21" s="361"/>
      <c r="E21" s="362"/>
      <c r="F21" s="160" t="s">
        <v>76</v>
      </c>
      <c r="G21" s="563">
        <f>IF('様式C_研究責任医師'!G25="","",'様式C_研究責任医師'!G25)</f>
      </c>
      <c r="H21" s="564"/>
      <c r="I21" s="564"/>
      <c r="J21" s="564"/>
      <c r="K21" s="302"/>
      <c r="L21" s="588">
        <f>IF('様式C_研究責任医師'!J25="","",'様式C_研究責任医師'!J25)</f>
      </c>
      <c r="M21" s="341"/>
      <c r="N21" s="341"/>
      <c r="O21" s="341"/>
      <c r="P21" s="341"/>
      <c r="Q21" s="302"/>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67" t="s">
        <v>77</v>
      </c>
      <c r="D23" s="567"/>
      <c r="E23" s="568"/>
      <c r="F23" s="135"/>
      <c r="I23" s="140"/>
      <c r="J23" s="140"/>
      <c r="P23" s="103"/>
      <c r="Q23" s="103"/>
    </row>
    <row r="24" spans="5:17" ht="31.5" customHeight="1">
      <c r="E24" s="141" t="s">
        <v>78</v>
      </c>
      <c r="F24" s="142" t="s">
        <v>110</v>
      </c>
      <c r="G24" s="569">
        <f>IF(G15="","",G15)</f>
      </c>
      <c r="H24" s="570"/>
      <c r="I24" s="571"/>
      <c r="J24" s="571"/>
      <c r="K24" s="571"/>
      <c r="L24" s="571"/>
      <c r="M24" s="571"/>
      <c r="N24" s="571"/>
      <c r="O24" s="571"/>
      <c r="P24" s="571"/>
      <c r="Q24" s="572"/>
    </row>
    <row r="25" spans="5:17" ht="19.5" customHeight="1">
      <c r="E25" s="143"/>
      <c r="F25" s="140"/>
      <c r="I25" s="140"/>
      <c r="J25" s="140"/>
      <c r="P25" s="103"/>
      <c r="Q25" s="103"/>
    </row>
    <row r="26" spans="3:17" ht="21" customHeight="1">
      <c r="C26" s="500" t="s">
        <v>62</v>
      </c>
      <c r="D26" s="501"/>
      <c r="E26" s="501"/>
      <c r="F26" s="502"/>
      <c r="G26" s="523" t="s">
        <v>61</v>
      </c>
      <c r="H26" s="304"/>
      <c r="I26" s="523" t="s">
        <v>79</v>
      </c>
      <c r="J26" s="304"/>
      <c r="K26" s="509" t="s">
        <v>111</v>
      </c>
      <c r="L26" s="501"/>
      <c r="M26" s="501"/>
      <c r="N26" s="502"/>
      <c r="O26" s="518" t="s">
        <v>112</v>
      </c>
      <c r="P26" s="518" t="s">
        <v>113</v>
      </c>
      <c r="Q26" s="518" t="s">
        <v>114</v>
      </c>
    </row>
    <row r="27" spans="3:17" ht="21" customHeight="1">
      <c r="C27" s="503"/>
      <c r="D27" s="573"/>
      <c r="E27" s="573"/>
      <c r="F27" s="505"/>
      <c r="G27" s="520" t="s">
        <v>23</v>
      </c>
      <c r="H27" s="518" t="s">
        <v>194</v>
      </c>
      <c r="I27" s="520" t="s">
        <v>23</v>
      </c>
      <c r="J27" s="518" t="s">
        <v>194</v>
      </c>
      <c r="K27" s="503"/>
      <c r="L27" s="573"/>
      <c r="M27" s="573"/>
      <c r="N27" s="505"/>
      <c r="O27" s="519"/>
      <c r="P27" s="521"/>
      <c r="Q27" s="521"/>
    </row>
    <row r="28" spans="3:17" ht="36.75" customHeight="1">
      <c r="C28" s="506"/>
      <c r="D28" s="507"/>
      <c r="E28" s="507"/>
      <c r="F28" s="508"/>
      <c r="G28" s="523"/>
      <c r="H28" s="313"/>
      <c r="I28" s="523"/>
      <c r="J28" s="313"/>
      <c r="K28" s="506"/>
      <c r="L28" s="507"/>
      <c r="M28" s="507"/>
      <c r="N28" s="508"/>
      <c r="O28" s="520"/>
      <c r="P28" s="522"/>
      <c r="Q28" s="522"/>
    </row>
    <row r="29" spans="3:17" ht="67.5" customHeight="1">
      <c r="C29" s="380" t="s">
        <v>177</v>
      </c>
      <c r="D29" s="341"/>
      <c r="E29" s="302"/>
      <c r="F29" s="56" t="s">
        <v>52</v>
      </c>
      <c r="G29" s="150">
        <f>IF('様式C_研究分担医師等'!G26="","",'様式C_研究分担医師等'!G26)</f>
      </c>
      <c r="H29" s="150"/>
      <c r="I29" s="150">
        <f>IF('様式C_研究分担医師等'!J26="","",'様式C_研究分担医師等'!J26)</f>
      </c>
      <c r="J29" s="220"/>
      <c r="K29" s="490">
        <f>IF('様式C_研究分担医師等'!M26="","",'様式C_研究分担医師等'!M26)</f>
      </c>
      <c r="L29" s="491">
        <f>IF('様式C_研究責任医師'!J33="","",'様式C_研究責任医師'!J33)</f>
      </c>
      <c r="M29" s="577" t="str">
        <f>IF('様式C_研究責任医師'!K33="","",'様式C_研究責任医師'!K33)</f>
        <v>受入金額(円)</v>
      </c>
      <c r="N29" s="228">
        <f>IF('様式C_研究分担医師等'!N26="","",'様式C_研究分担医師等'!N26)</f>
      </c>
      <c r="O29" s="151"/>
      <c r="P29" s="151"/>
      <c r="Q29" s="144"/>
    </row>
    <row r="30" spans="3:17" ht="97.5" customHeight="1">
      <c r="C30" s="474" t="s">
        <v>178</v>
      </c>
      <c r="D30" s="475"/>
      <c r="E30" s="476"/>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2">
        <f>IF('様式C_研究分担医師等'!M27="","",'様式C_研究分担医師等'!M27)</f>
      </c>
      <c r="L30" s="473">
        <f>IF('様式C_研究責任医師'!J34="","",'様式C_研究責任医師'!J34)</f>
      </c>
      <c r="M30" s="302" t="str">
        <f>IF('様式C_研究責任医師'!K34="","",'様式C_研究責任医師'!K34)</f>
        <v>期間</v>
      </c>
      <c r="N30" s="229">
        <f>IF('様式C_研究分担医師等'!N27="","",'様式C_研究分担医師等'!N27)</f>
      </c>
      <c r="O30" s="151"/>
      <c r="P30" s="240"/>
      <c r="Q30" s="147"/>
    </row>
    <row r="31" spans="3:17" ht="97.5" customHeight="1">
      <c r="C31" s="474" t="s">
        <v>171</v>
      </c>
      <c r="D31" s="475"/>
      <c r="E31" s="476"/>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2">
        <f>IF('様式C_研究分担医師等'!M29="","",'様式C_研究分担医師等'!M29)</f>
      </c>
      <c r="L31" s="473">
        <f>IF('様式C_研究責任医師'!J36="","",'様式C_研究責任医師'!J36)</f>
      </c>
      <c r="M31" s="302"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493"/>
      <c r="D32" s="494"/>
      <c r="E32" s="495"/>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2">
        <f>IF('様式C_研究分担医師等'!M31="","",'様式C_研究分担医師等'!M31)</f>
      </c>
      <c r="L32" s="473">
        <f>IF('様式C_研究責任医師'!J38="","",'様式C_研究責任医師'!J38)</f>
      </c>
      <c r="M32" s="302"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480" t="s">
        <v>180</v>
      </c>
      <c r="D33" s="481"/>
      <c r="E33" s="482"/>
      <c r="F33" s="167" t="s">
        <v>52</v>
      </c>
      <c r="G33" s="146">
        <f>IF('様式C_研究分担医師等'!G33="","",'様式C_研究分担医師等'!G33)</f>
      </c>
      <c r="H33" s="150"/>
      <c r="I33" s="150">
        <f>IF('様式C_研究分担医師等'!J33="","",'様式C_研究分担医師等'!J33)</f>
      </c>
      <c r="J33" s="220"/>
      <c r="K33" s="472">
        <f>IF('様式C_研究分担医師等'!M33="","",'様式C_研究分担医師等'!M33)</f>
      </c>
      <c r="L33" s="473">
        <f>IF('様式C_研究責任医師'!J39="","",'様式C_研究責任医師'!J40)</f>
      </c>
      <c r="M33" s="302" t="str">
        <f>IF('様式C_研究責任医師'!K39="","",'様式C_研究責任医師'!K40)</f>
        <v>役職等の種類</v>
      </c>
      <c r="N33" s="229">
        <f>IF('様式C_研究分担医師等'!N33="","",'様式C_研究分担医師等'!N33)</f>
      </c>
      <c r="O33" s="151"/>
      <c r="P33" s="151"/>
      <c r="Q33" s="151"/>
    </row>
    <row r="34" spans="3:17" ht="97.5" customHeight="1">
      <c r="C34" s="483"/>
      <c r="D34" s="484"/>
      <c r="E34" s="485"/>
      <c r="F34" s="168" t="s">
        <v>51</v>
      </c>
      <c r="G34" s="146">
        <f>IF('様式C_研究分担医師等'!G34="","",'様式C_研究分担医師等'!G34)</f>
      </c>
      <c r="H34" s="150"/>
      <c r="I34" s="150">
        <f>IF('様式C_研究分担医師等'!J34="","",'様式C_研究分担医師等'!J34)</f>
      </c>
      <c r="J34" s="220"/>
      <c r="K34" s="472">
        <f>IF('様式C_研究分担医師等'!M34="","",'様式C_研究分担医師等'!M34)</f>
      </c>
      <c r="L34" s="473">
        <f>IF('様式C_研究責任医師'!J40="","",'様式C_研究責任医師'!J41)</f>
      </c>
      <c r="M34" s="302" t="str">
        <f>IF('様式C_研究責任医師'!K40="","",'様式C_研究責任医師'!K41)</f>
        <v>役職等の種類</v>
      </c>
      <c r="N34" s="229">
        <f>IF('様式C_研究分担医師等'!N34="","",'様式C_研究分担医師等'!N34)</f>
      </c>
      <c r="O34" s="151"/>
      <c r="P34" s="151"/>
      <c r="Q34" s="151"/>
    </row>
    <row r="35" spans="3:17" ht="97.5" customHeight="1">
      <c r="C35" s="474" t="s">
        <v>181</v>
      </c>
      <c r="D35" s="475"/>
      <c r="E35" s="486"/>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2">
        <f>IF('様式C_研究分担医師等'!M35="","",'様式C_研究分担医師等'!M35)</f>
      </c>
      <c r="L35" s="473">
        <f>IF('様式C_研究責任医師'!J42="","",'様式C_研究責任医師'!J42)</f>
      </c>
      <c r="M35" s="302" t="str">
        <f>IF('様式C_研究責任医師'!K42="","",'様式C_研究責任医師'!K42)</f>
        <v>株式を保有している</v>
      </c>
      <c r="N35" s="229">
        <f>IF('様式C_研究分担医師等'!N35="","",'様式C_研究分担医師等'!N35)</f>
      </c>
      <c r="O35" s="151"/>
      <c r="P35" s="151"/>
      <c r="Q35" s="151"/>
    </row>
    <row r="36" spans="3:17" ht="97.5" customHeight="1">
      <c r="C36" s="487"/>
      <c r="D36" s="488"/>
      <c r="E36" s="489"/>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2">
        <f>IF('様式C_研究分担医師等'!M37="","",'様式C_研究分担医師等'!M37)</f>
      </c>
      <c r="L36" s="473">
        <f>IF('様式C_研究責任医師'!J44="","",'様式C_研究責任医師'!J44)</f>
      </c>
      <c r="M36" s="302" t="str">
        <f>IF('様式C_研究責任医師'!K44="","",'様式C_研究責任医師'!K44)</f>
        <v>株式を保有している</v>
      </c>
      <c r="N36" s="229">
        <f>IF('様式C_研究分担医師等'!N37="","",'様式C_研究分担医師等'!N37)</f>
      </c>
      <c r="O36" s="151"/>
      <c r="P36" s="151"/>
      <c r="Q36" s="151"/>
    </row>
    <row r="37" spans="3:17" ht="97.5" customHeight="1">
      <c r="C37" s="474" t="s">
        <v>173</v>
      </c>
      <c r="D37" s="475"/>
      <c r="E37" s="476"/>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2">
        <f>IF('様式C_研究分担医師等'!M39="","",'様式C_研究分担医師等'!M39)</f>
      </c>
      <c r="L37" s="473">
        <f>IF('様式C_研究責任医師'!J46="","",'様式C_研究責任医師'!J46)</f>
      </c>
      <c r="M37" s="302" t="str">
        <f>IF('様式C_研究責任医師'!K46="","",'様式C_研究責任医師'!K46)</f>
        <v>知的財産への関与有り</v>
      </c>
      <c r="N37" s="229">
        <f>IF('様式C_研究分担医師等'!N39="","",'様式C_研究分担医師等'!N39)</f>
      </c>
      <c r="O37" s="151"/>
      <c r="P37" s="151"/>
      <c r="Q37" s="151"/>
    </row>
    <row r="38" spans="3:17" ht="97.5" customHeight="1">
      <c r="C38" s="477"/>
      <c r="D38" s="478"/>
      <c r="E38" s="479"/>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2">
        <f>IF('様式C_研究分担医師等'!M41="","",'様式C_研究分担医師等'!M41)</f>
      </c>
      <c r="L38" s="473">
        <f>IF('様式C_研究責任医師'!J48="","",'様式C_研究責任医師'!J48)</f>
      </c>
      <c r="M38" s="302"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69">
        <f>IF(G16="","",G16)</f>
      </c>
      <c r="H40" s="570"/>
      <c r="I40" s="571"/>
      <c r="J40" s="571"/>
      <c r="K40" s="571"/>
      <c r="L40" s="571"/>
      <c r="M40" s="571"/>
      <c r="N40" s="571"/>
      <c r="O40" s="571"/>
      <c r="P40" s="571"/>
      <c r="Q40" s="572"/>
    </row>
    <row r="41" spans="5:17" ht="19.5" customHeight="1">
      <c r="E41" s="143"/>
      <c r="F41" s="140"/>
      <c r="I41" s="140"/>
      <c r="J41" s="140"/>
      <c r="P41" s="103"/>
      <c r="Q41" s="103"/>
    </row>
    <row r="42" spans="3:17" ht="21" customHeight="1">
      <c r="C42" s="500" t="s">
        <v>62</v>
      </c>
      <c r="D42" s="501"/>
      <c r="E42" s="501"/>
      <c r="F42" s="502"/>
      <c r="G42" s="523" t="s">
        <v>61</v>
      </c>
      <c r="H42" s="304"/>
      <c r="I42" s="523" t="s">
        <v>79</v>
      </c>
      <c r="J42" s="304"/>
      <c r="K42" s="509" t="s">
        <v>111</v>
      </c>
      <c r="L42" s="501"/>
      <c r="M42" s="501"/>
      <c r="N42" s="502"/>
      <c r="O42" s="518" t="s">
        <v>112</v>
      </c>
      <c r="P42" s="518" t="s">
        <v>113</v>
      </c>
      <c r="Q42" s="518" t="s">
        <v>114</v>
      </c>
    </row>
    <row r="43" spans="3:17" ht="21" customHeight="1">
      <c r="C43" s="503"/>
      <c r="D43" s="573"/>
      <c r="E43" s="573"/>
      <c r="F43" s="505"/>
      <c r="G43" s="520" t="s">
        <v>23</v>
      </c>
      <c r="H43" s="518" t="s">
        <v>194</v>
      </c>
      <c r="I43" s="520" t="s">
        <v>23</v>
      </c>
      <c r="J43" s="518" t="s">
        <v>194</v>
      </c>
      <c r="K43" s="503"/>
      <c r="L43" s="573"/>
      <c r="M43" s="573"/>
      <c r="N43" s="505"/>
      <c r="O43" s="519"/>
      <c r="P43" s="521"/>
      <c r="Q43" s="521"/>
    </row>
    <row r="44" spans="3:17" ht="36.75" customHeight="1">
      <c r="C44" s="506"/>
      <c r="D44" s="507"/>
      <c r="E44" s="507"/>
      <c r="F44" s="508"/>
      <c r="G44" s="523"/>
      <c r="H44" s="313"/>
      <c r="I44" s="523"/>
      <c r="J44" s="313"/>
      <c r="K44" s="506"/>
      <c r="L44" s="507"/>
      <c r="M44" s="507"/>
      <c r="N44" s="508"/>
      <c r="O44" s="520"/>
      <c r="P44" s="522"/>
      <c r="Q44" s="522"/>
    </row>
    <row r="45" spans="3:17" ht="67.5" customHeight="1">
      <c r="C45" s="380" t="s">
        <v>177</v>
      </c>
      <c r="D45" s="341"/>
      <c r="E45" s="302"/>
      <c r="F45" s="56" t="s">
        <v>52</v>
      </c>
      <c r="G45" s="150">
        <f>IF('様式C_研究分担医師等'!G49="","",'様式C_研究分担医師等'!G49)</f>
      </c>
      <c r="H45" s="150"/>
      <c r="I45" s="150">
        <f>IF('様式C_研究分担医師等'!J49="","",'様式C_研究分担医師等'!J49)</f>
      </c>
      <c r="J45" s="227"/>
      <c r="K45" s="490">
        <f>IF('様式C_研究分担医師等'!M49="","",'様式C_研究分担医師等'!M49)</f>
      </c>
      <c r="L45" s="491">
        <f>IF('様式C_研究責任医師'!J49="","",'様式C_研究責任医師'!J49)</f>
      </c>
      <c r="M45" s="577" t="str">
        <f>IF('様式C_研究責任医師'!K49="","",'様式C_研究責任医師'!K49)</f>
        <v>その他の関与</v>
      </c>
      <c r="N45" s="228">
        <f>IF('様式C_研究分担医師等'!N49="","",'様式C_研究分担医師等'!N49)</f>
      </c>
      <c r="O45" s="151"/>
      <c r="P45" s="151"/>
      <c r="Q45" s="144"/>
    </row>
    <row r="46" spans="3:17" ht="97.5" customHeight="1">
      <c r="C46" s="474" t="s">
        <v>178</v>
      </c>
      <c r="D46" s="475"/>
      <c r="E46" s="476"/>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2">
        <f>IF('様式C_研究分担医師等'!M50="","",'様式C_研究分担医師等'!M50)</f>
      </c>
      <c r="L46" s="473">
        <f>IF('様式C_研究責任医師'!J50="","",'様式C_研究責任医師'!J50)</f>
      </c>
      <c r="M46" s="302">
        <f>IF('様式C_研究責任医師'!K50="","",'様式C_研究責任医師'!K50)</f>
      </c>
      <c r="N46" s="229">
        <f>IF('様式C_研究分担医師等'!N50="","",'様式C_研究分担医師等'!N50)</f>
      </c>
      <c r="O46" s="151"/>
      <c r="P46" s="240"/>
      <c r="Q46" s="147"/>
    </row>
    <row r="47" spans="3:17" ht="97.5" customHeight="1">
      <c r="C47" s="474" t="s">
        <v>171</v>
      </c>
      <c r="D47" s="475"/>
      <c r="E47" s="476"/>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2">
        <f>IF('様式C_研究分担医師等'!M52="","",'様式C_研究分担医師等'!M52)</f>
      </c>
      <c r="L47" s="473">
        <f>IF('様式C_研究責任医師'!J52="","",'様式C_研究責任医師'!J52)</f>
      </c>
      <c r="M47" s="302">
        <f>IF('様式C_研究責任医師'!K52="","",'様式C_研究責任医師'!K52)</f>
      </c>
      <c r="N47" s="229">
        <f>IF('様式C_研究分担医師等'!N52="","",'様式C_研究分担医師等'!N52)</f>
      </c>
      <c r="O47" s="151"/>
      <c r="P47" s="240"/>
      <c r="Q47" s="147"/>
    </row>
    <row r="48" spans="3:17" ht="97.5" customHeight="1">
      <c r="C48" s="493"/>
      <c r="D48" s="494"/>
      <c r="E48" s="495"/>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2">
        <f>IF('様式C_研究分担医師等'!M54="","",'様式C_研究分担医師等'!M54)</f>
      </c>
      <c r="L48" s="473" t="str">
        <f>IF('様式C_研究責任医師'!J54="","",'様式C_研究責任医師'!J54)</f>
        <v>有無</v>
      </c>
      <c r="M48" s="302"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480" t="s">
        <v>180</v>
      </c>
      <c r="D49" s="481"/>
      <c r="E49" s="482"/>
      <c r="F49" s="167" t="s">
        <v>52</v>
      </c>
      <c r="G49" s="146">
        <f>IF('様式C_研究分担医師等'!G56="","",'様式C_研究分担医師等'!G56)</f>
      </c>
      <c r="H49" s="150"/>
      <c r="I49" s="150">
        <f>IF('様式C_研究分担医師等'!J56="","",'様式C_研究分担医師等'!J56)</f>
      </c>
      <c r="J49" s="227"/>
      <c r="K49" s="472">
        <f>IF('様式C_研究分担医師等'!M56="","",'様式C_研究分担医師等'!M56)</f>
      </c>
      <c r="L49" s="473">
        <f>IF('様式C_研究責任医師'!J55="","",'様式C_研究責任医師'!J56)</f>
      </c>
      <c r="M49" s="302" t="str">
        <f>IF('様式C_研究責任医師'!K55="","",'様式C_研究責任医師'!K56)</f>
        <v>受入金額(円)</v>
      </c>
      <c r="N49" s="229">
        <f>IF('様式C_研究分担医師等'!N56="","",'様式C_研究分担医師等'!N56)</f>
      </c>
      <c r="O49" s="151"/>
      <c r="P49" s="151"/>
      <c r="Q49" s="151"/>
    </row>
    <row r="50" spans="3:17" ht="97.5" customHeight="1">
      <c r="C50" s="483"/>
      <c r="D50" s="484"/>
      <c r="E50" s="485"/>
      <c r="F50" s="168" t="s">
        <v>51</v>
      </c>
      <c r="G50" s="146">
        <f>IF('様式C_研究分担医師等'!G57="","",'様式C_研究分担医師等'!G57)</f>
      </c>
      <c r="H50" s="150"/>
      <c r="I50" s="150">
        <f>IF('様式C_研究分担医師等'!J57="","",'様式C_研究分担医師等'!J57)</f>
      </c>
      <c r="J50" s="227"/>
      <c r="K50" s="472">
        <f>IF('様式C_研究分担医師等'!M57="","",'様式C_研究分担医師等'!M57)</f>
      </c>
      <c r="L50" s="473">
        <f>IF('様式C_研究責任医師'!J56="","",'様式C_研究責任医師'!J57)</f>
      </c>
      <c r="M50" s="302" t="str">
        <f>IF('様式C_研究責任医師'!K56="","",'様式C_研究責任医師'!K57)</f>
        <v>期間</v>
      </c>
      <c r="N50" s="229">
        <f>IF('様式C_研究分担医師等'!N57="","",'様式C_研究分担医師等'!N57)</f>
      </c>
      <c r="O50" s="151"/>
      <c r="P50" s="151"/>
      <c r="Q50" s="151"/>
    </row>
    <row r="51" spans="3:17" ht="97.5" customHeight="1">
      <c r="C51" s="474" t="s">
        <v>181</v>
      </c>
      <c r="D51" s="475"/>
      <c r="E51" s="486"/>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2">
        <f>IF('様式C_研究分担医師等'!M58="","",'様式C_研究分担医師等'!M58)</f>
      </c>
      <c r="L51" s="473">
        <f>IF('様式C_研究責任医師'!J58="","",'様式C_研究責任医師'!J58)</f>
      </c>
      <c r="M51" s="302" t="str">
        <f>IF('様式C_研究責任医師'!K58="","",'様式C_研究責任医師'!K58)</f>
        <v>給与の有無</v>
      </c>
      <c r="N51" s="229">
        <f>IF('様式C_研究分担医師等'!N58="","",'様式C_研究分担医師等'!N58)</f>
      </c>
      <c r="O51" s="151"/>
      <c r="P51" s="151"/>
      <c r="Q51" s="151"/>
    </row>
    <row r="52" spans="3:17" ht="97.5" customHeight="1">
      <c r="C52" s="487"/>
      <c r="D52" s="488"/>
      <c r="E52" s="489"/>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2">
        <f>IF('様式C_研究分担医師等'!M60="","",'様式C_研究分担医師等'!M60)</f>
      </c>
      <c r="L52" s="473">
        <f>IF('様式C_研究責任医師'!J60="","",'様式C_研究責任医師'!J60)</f>
      </c>
      <c r="M52" s="302" t="str">
        <f>IF('様式C_研究責任医師'!K60="","",'様式C_研究責任医師'!K60)</f>
        <v>受入金額(円)</v>
      </c>
      <c r="N52" s="229">
        <f>IF('様式C_研究分担医師等'!N60="","",'様式C_研究分担医師等'!N60)</f>
      </c>
      <c r="O52" s="151"/>
      <c r="P52" s="151"/>
      <c r="Q52" s="151"/>
    </row>
    <row r="53" spans="3:17" ht="97.5" customHeight="1">
      <c r="C53" s="474" t="s">
        <v>173</v>
      </c>
      <c r="D53" s="475"/>
      <c r="E53" s="476"/>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2">
        <f>IF('様式C_研究分担医師等'!M62="","",'様式C_研究分担医師等'!M62)</f>
      </c>
      <c r="L53" s="473">
        <f>IF('様式C_研究責任医師'!J62="","",'様式C_研究責任医師'!J62)</f>
      </c>
      <c r="M53" s="302" t="str">
        <f>IF('様式C_研究責任医師'!K62="","",'様式C_研究責任医師'!K62)</f>
        <v>受入金額(円)</v>
      </c>
      <c r="N53" s="229">
        <f>IF('様式C_研究分担医師等'!N62="","",'様式C_研究分担医師等'!N62)</f>
      </c>
      <c r="O53" s="151"/>
      <c r="P53" s="151"/>
      <c r="Q53" s="151"/>
    </row>
    <row r="54" spans="3:17" ht="97.5" customHeight="1">
      <c r="C54" s="477"/>
      <c r="D54" s="478"/>
      <c r="E54" s="479"/>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2">
        <f>IF('様式C_研究分担医師等'!M64="","",'様式C_研究分担医師等'!M64)</f>
      </c>
      <c r="L54" s="473">
        <f>IF('様式C_研究責任医師'!J64="","",'様式C_研究責任医師'!J64)</f>
      </c>
      <c r="M54" s="302"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69">
        <f>IF(G17="","",G17)</f>
      </c>
      <c r="H56" s="570"/>
      <c r="I56" s="571"/>
      <c r="J56" s="571"/>
      <c r="K56" s="571"/>
      <c r="L56" s="571"/>
      <c r="M56" s="571"/>
      <c r="N56" s="571"/>
      <c r="O56" s="571"/>
      <c r="P56" s="571"/>
      <c r="Q56" s="572"/>
    </row>
    <row r="57" spans="5:17" ht="19.5" customHeight="1">
      <c r="E57" s="143"/>
      <c r="F57" s="140"/>
      <c r="I57" s="140"/>
      <c r="J57" s="140"/>
      <c r="P57" s="103"/>
      <c r="Q57" s="103"/>
    </row>
    <row r="58" spans="3:17" ht="21" customHeight="1">
      <c r="C58" s="500" t="s">
        <v>62</v>
      </c>
      <c r="D58" s="501"/>
      <c r="E58" s="501"/>
      <c r="F58" s="502"/>
      <c r="G58" s="523" t="s">
        <v>61</v>
      </c>
      <c r="H58" s="304"/>
      <c r="I58" s="523" t="s">
        <v>79</v>
      </c>
      <c r="J58" s="304"/>
      <c r="K58" s="509" t="s">
        <v>111</v>
      </c>
      <c r="L58" s="501"/>
      <c r="M58" s="501"/>
      <c r="N58" s="502"/>
      <c r="O58" s="518" t="s">
        <v>112</v>
      </c>
      <c r="P58" s="518" t="s">
        <v>113</v>
      </c>
      <c r="Q58" s="518" t="s">
        <v>114</v>
      </c>
    </row>
    <row r="59" spans="3:17" ht="21" customHeight="1">
      <c r="C59" s="503"/>
      <c r="D59" s="504"/>
      <c r="E59" s="504"/>
      <c r="F59" s="505"/>
      <c r="G59" s="520" t="s">
        <v>23</v>
      </c>
      <c r="H59" s="518" t="s">
        <v>194</v>
      </c>
      <c r="I59" s="520" t="s">
        <v>23</v>
      </c>
      <c r="J59" s="518" t="s">
        <v>194</v>
      </c>
      <c r="K59" s="503"/>
      <c r="L59" s="573"/>
      <c r="M59" s="573"/>
      <c r="N59" s="505"/>
      <c r="O59" s="519"/>
      <c r="P59" s="521"/>
      <c r="Q59" s="521"/>
    </row>
    <row r="60" spans="3:17" ht="36.75" customHeight="1">
      <c r="C60" s="506"/>
      <c r="D60" s="507"/>
      <c r="E60" s="507"/>
      <c r="F60" s="508"/>
      <c r="G60" s="523"/>
      <c r="H60" s="313"/>
      <c r="I60" s="523"/>
      <c r="J60" s="313"/>
      <c r="K60" s="506"/>
      <c r="L60" s="507"/>
      <c r="M60" s="507"/>
      <c r="N60" s="508"/>
      <c r="O60" s="520"/>
      <c r="P60" s="522"/>
      <c r="Q60" s="522"/>
    </row>
    <row r="61" spans="3:17" ht="67.5" customHeight="1">
      <c r="C61" s="380" t="s">
        <v>177</v>
      </c>
      <c r="D61" s="341"/>
      <c r="E61" s="302"/>
      <c r="F61" s="56" t="s">
        <v>52</v>
      </c>
      <c r="G61" s="150">
        <f>IF('様式C_研究分担医師等'!G72="","",'様式C_研究分担医師等'!G72)</f>
      </c>
      <c r="H61" s="226"/>
      <c r="I61" s="150">
        <f>IF('様式C_研究分担医師等'!J72="","",'様式C_研究分担医師等'!J72)</f>
      </c>
      <c r="J61" s="227"/>
      <c r="K61" s="490">
        <f>IF('様式C_研究分担医師等'!M72="","",'様式C_研究分担医師等'!M72)</f>
      </c>
      <c r="L61" s="491">
        <f>IF('様式C_研究責任医師'!J65="","",'様式C_研究責任医師'!J65)</f>
      </c>
      <c r="M61" s="577" t="str">
        <f>IF('様式C_研究責任医師'!K65="","",'様式C_研究責任医師'!K65)</f>
        <v>株式を保有している</v>
      </c>
      <c r="N61" s="228">
        <f>IF('様式C_研究分担医師等'!N72="","",'様式C_研究分担医師等'!N72)</f>
      </c>
      <c r="O61" s="151"/>
      <c r="P61" s="151"/>
      <c r="Q61" s="144"/>
    </row>
    <row r="62" spans="3:17" ht="97.5" customHeight="1">
      <c r="C62" s="474" t="s">
        <v>178</v>
      </c>
      <c r="D62" s="475"/>
      <c r="E62" s="476"/>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2">
        <f>IF('様式C_研究分担医師等'!M73="","",'様式C_研究分担医師等'!M73)</f>
      </c>
      <c r="L62" s="473">
        <f>IF('様式C_研究責任医師'!J66="","",'様式C_研究責任医師'!J66)</f>
      </c>
      <c r="M62" s="302" t="str">
        <f>IF('様式C_研究責任医師'!K66="","",'様式C_研究責任医師'!K66)</f>
        <v>株式の保有又は出資の内容</v>
      </c>
      <c r="N62" s="229">
        <f>IF('様式C_研究分担医師等'!N73="","",'様式C_研究分担医師等'!N73)</f>
      </c>
      <c r="O62" s="240"/>
      <c r="P62" s="240"/>
      <c r="Q62" s="147"/>
    </row>
    <row r="63" spans="3:17" ht="97.5" customHeight="1">
      <c r="C63" s="474" t="s">
        <v>171</v>
      </c>
      <c r="D63" s="475"/>
      <c r="E63" s="476"/>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2">
        <f>IF('様式C_研究分担医師等'!M75="","",'様式C_研究分担医師等'!M75)</f>
      </c>
      <c r="L63" s="473">
        <f>IF('様式C_研究責任医師'!J68="","",'様式C_研究責任医師'!J68)</f>
      </c>
      <c r="M63" s="302" t="str">
        <f>IF('様式C_研究責任医師'!K68="","",'様式C_研究責任医師'!K68)</f>
        <v>株式の保有又は出資の内容</v>
      </c>
      <c r="N63" s="229">
        <f>IF('様式C_研究分担医師等'!N75="","",'様式C_研究分担医師等'!N75)</f>
      </c>
      <c r="O63" s="240"/>
      <c r="P63" s="240"/>
      <c r="Q63" s="147"/>
    </row>
    <row r="64" spans="3:17" ht="97.5" customHeight="1">
      <c r="C64" s="493"/>
      <c r="D64" s="494"/>
      <c r="E64" s="495"/>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2">
        <f>IF('様式C_研究分担医師等'!M77="","",'様式C_研究分担医師等'!M77)</f>
      </c>
      <c r="L64" s="473">
        <f>IF('様式C_研究責任医師'!J70="","",'様式C_研究責任医師'!J70)</f>
      </c>
      <c r="M64" s="302" t="str">
        <f>IF('様式C_研究責任医師'!K70="","",'様式C_研究責任医師'!K70)</f>
        <v>その他の関与</v>
      </c>
      <c r="N64" s="229">
        <f>IF('様式C_研究分担医師等'!N77="","",'様式C_研究分担医師等'!N77)</f>
      </c>
      <c r="O64" s="240"/>
      <c r="P64" s="240"/>
      <c r="Q64" s="147"/>
    </row>
    <row r="65" spans="3:17" ht="97.5" customHeight="1">
      <c r="C65" s="480" t="s">
        <v>180</v>
      </c>
      <c r="D65" s="481"/>
      <c r="E65" s="482"/>
      <c r="F65" s="167" t="s">
        <v>52</v>
      </c>
      <c r="G65" s="146">
        <f>IF('様式C_研究分担医師等'!G79="","",'様式C_研究分担医師等'!G79)</f>
      </c>
      <c r="H65" s="226"/>
      <c r="I65" s="150">
        <f>IF('様式C_研究分担医師等'!J79="","",'様式C_研究分担医師等'!J79)</f>
      </c>
      <c r="J65" s="227"/>
      <c r="K65" s="472">
        <f>IF('様式C_研究分担医師等'!M79="","",'様式C_研究分担医師等'!M79)</f>
      </c>
      <c r="L65" s="473">
        <f>IF('様式C_研究責任医師'!J71="","",'様式C_研究責任医師'!J72)</f>
      </c>
      <c r="M65" s="302" t="str">
        <f>IF('様式C_研究責任医師'!K71="","",'様式C_研究責任医師'!K72)</f>
        <v>その他の関与</v>
      </c>
      <c r="N65" s="229">
        <f>IF('様式C_研究分担医師等'!N79="","",'様式C_研究分担医師等'!N79)</f>
      </c>
      <c r="O65" s="240"/>
      <c r="P65" s="151"/>
      <c r="Q65" s="151"/>
    </row>
    <row r="66" spans="3:17" ht="97.5" customHeight="1">
      <c r="C66" s="483"/>
      <c r="D66" s="484"/>
      <c r="E66" s="485"/>
      <c r="F66" s="168" t="s">
        <v>51</v>
      </c>
      <c r="G66" s="146">
        <f>IF('様式C_研究分担医師等'!G80="","",'様式C_研究分担医師等'!G80)</f>
      </c>
      <c r="H66" s="226"/>
      <c r="I66" s="150">
        <f>IF('様式C_研究分担医師等'!J80="","",'様式C_研究分担医師等'!J80)</f>
      </c>
      <c r="J66" s="227"/>
      <c r="K66" s="472">
        <f>IF('様式C_研究分担医師等'!M80="","",'様式C_研究分担医師等'!M80)</f>
      </c>
      <c r="L66" s="473">
        <f>IF('様式C_研究責任医師'!J72="","",'様式C_研究責任医師'!J73)</f>
      </c>
      <c r="M66" s="302">
        <f>IF('様式C_研究責任医師'!K72="","",'様式C_研究責任医師'!K73)</f>
        <v>0</v>
      </c>
      <c r="N66" s="229">
        <f>IF('様式C_研究分担医師等'!N80="","",'様式C_研究分担医師等'!N80)</f>
      </c>
      <c r="O66" s="240"/>
      <c r="P66" s="151"/>
      <c r="Q66" s="151"/>
    </row>
    <row r="67" spans="3:17" ht="97.5" customHeight="1">
      <c r="C67" s="474" t="s">
        <v>181</v>
      </c>
      <c r="D67" s="475"/>
      <c r="E67" s="486"/>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2">
        <f>IF('様式C_研究分担医師等'!M81="","",'様式C_研究分担医師等'!M81)</f>
      </c>
      <c r="L67" s="473">
        <f>IF('様式C_研究責任医師'!J74="","",'様式C_研究責任医師'!J74)</f>
      </c>
      <c r="M67" s="302">
        <f>IF('様式C_研究責任医師'!K74="","",'様式C_研究責任医師'!K74)</f>
      </c>
      <c r="N67" s="229">
        <f>IF('様式C_研究分担医師等'!N81="","",'様式C_研究分担医師等'!N81)</f>
      </c>
      <c r="O67" s="240"/>
      <c r="P67" s="151"/>
      <c r="Q67" s="151"/>
    </row>
    <row r="68" spans="3:17" ht="97.5" customHeight="1">
      <c r="C68" s="487"/>
      <c r="D68" s="488"/>
      <c r="E68" s="489"/>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2">
        <f>IF('様式C_研究分担医師等'!M83="","",'様式C_研究分担医師等'!M83)</f>
      </c>
      <c r="L68" s="473" t="str">
        <f>IF('様式C_研究責任医師'!J76="","",'様式C_研究責任医師'!J76)</f>
        <v>今年度</v>
      </c>
      <c r="M68" s="302">
        <f>IF('様式C_研究責任医師'!K76="","",'様式C_研究責任医師'!K76)</f>
      </c>
      <c r="N68" s="229">
        <f>IF('様式C_研究分担医師等'!N83="","",'様式C_研究分担医師等'!N83)</f>
      </c>
      <c r="O68" s="240"/>
      <c r="P68" s="151"/>
      <c r="Q68" s="151"/>
    </row>
    <row r="69" spans="3:17" ht="97.5" customHeight="1">
      <c r="C69" s="474" t="s">
        <v>173</v>
      </c>
      <c r="D69" s="475"/>
      <c r="E69" s="476"/>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2">
        <f>IF('様式C_研究分担医師等'!M85="","",'様式C_研究分担医師等'!M85)</f>
      </c>
      <c r="L69" s="473">
        <f>IF('様式C_研究責任医師'!J78="","",'様式C_研究責任医師'!J78)</f>
      </c>
      <c r="M69" s="302"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477"/>
      <c r="D70" s="478"/>
      <c r="E70" s="479"/>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2">
        <f>IF('様式C_研究分担医師等'!M87="","",'様式C_研究分担医師等'!M87)</f>
      </c>
      <c r="L70" s="473">
        <f>IF('様式C_研究責任医師'!J80="","",'様式C_研究責任医師'!J80)</f>
      </c>
      <c r="M70" s="302"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69">
        <f>IF(G18="","",G18)</f>
      </c>
      <c r="H72" s="570"/>
      <c r="I72" s="571"/>
      <c r="J72" s="571"/>
      <c r="K72" s="571"/>
      <c r="L72" s="571"/>
      <c r="M72" s="571"/>
      <c r="N72" s="571"/>
      <c r="O72" s="571"/>
      <c r="P72" s="571"/>
      <c r="Q72" s="572"/>
    </row>
    <row r="73" spans="5:17" ht="19.5" customHeight="1">
      <c r="E73" s="143"/>
      <c r="F73" s="140"/>
      <c r="I73" s="140"/>
      <c r="J73" s="140"/>
      <c r="P73" s="103"/>
      <c r="Q73" s="103"/>
    </row>
    <row r="74" spans="3:17" ht="21" customHeight="1">
      <c r="C74" s="500" t="s">
        <v>62</v>
      </c>
      <c r="D74" s="501"/>
      <c r="E74" s="501"/>
      <c r="F74" s="502"/>
      <c r="G74" s="523" t="s">
        <v>61</v>
      </c>
      <c r="H74" s="304"/>
      <c r="I74" s="523" t="s">
        <v>79</v>
      </c>
      <c r="J74" s="304"/>
      <c r="K74" s="509" t="s">
        <v>111</v>
      </c>
      <c r="L74" s="501"/>
      <c r="M74" s="501"/>
      <c r="N74" s="502"/>
      <c r="O74" s="518" t="s">
        <v>112</v>
      </c>
      <c r="P74" s="518" t="s">
        <v>113</v>
      </c>
      <c r="Q74" s="518" t="s">
        <v>114</v>
      </c>
    </row>
    <row r="75" spans="3:17" ht="21" customHeight="1">
      <c r="C75" s="503"/>
      <c r="D75" s="504"/>
      <c r="E75" s="504"/>
      <c r="F75" s="505"/>
      <c r="G75" s="520" t="s">
        <v>23</v>
      </c>
      <c r="H75" s="518" t="s">
        <v>194</v>
      </c>
      <c r="I75" s="520" t="s">
        <v>23</v>
      </c>
      <c r="J75" s="518" t="s">
        <v>194</v>
      </c>
      <c r="K75" s="503"/>
      <c r="L75" s="573"/>
      <c r="M75" s="573"/>
      <c r="N75" s="505"/>
      <c r="O75" s="519"/>
      <c r="P75" s="521"/>
      <c r="Q75" s="521"/>
    </row>
    <row r="76" spans="3:17" ht="36.75" customHeight="1">
      <c r="C76" s="506"/>
      <c r="D76" s="507"/>
      <c r="E76" s="507"/>
      <c r="F76" s="508"/>
      <c r="G76" s="523"/>
      <c r="H76" s="313"/>
      <c r="I76" s="523"/>
      <c r="J76" s="313"/>
      <c r="K76" s="506"/>
      <c r="L76" s="507"/>
      <c r="M76" s="507"/>
      <c r="N76" s="508"/>
      <c r="O76" s="520"/>
      <c r="P76" s="522"/>
      <c r="Q76" s="522"/>
    </row>
    <row r="77" spans="3:17" ht="67.5" customHeight="1">
      <c r="C77" s="380" t="s">
        <v>177</v>
      </c>
      <c r="D77" s="341"/>
      <c r="E77" s="302"/>
      <c r="F77" s="56" t="s">
        <v>52</v>
      </c>
      <c r="G77" s="150">
        <f>IF('様式C_研究分担医師等'!G95="","",'様式C_研究分担医師等'!G95)</f>
      </c>
      <c r="H77" s="226"/>
      <c r="I77" s="150">
        <f>IF('様式C_研究分担医師等'!J95="","",'様式C_研究分担医師等'!J95)</f>
      </c>
      <c r="J77" s="227"/>
      <c r="K77" s="472">
        <f>IF('様式C_研究分担医師等'!M95="","",'様式C_研究分担医師等'!M95)</f>
      </c>
      <c r="L77" s="473">
        <f>IF('様式C_研究責任医師'!J81="","",'様式C_研究責任医師'!J81)</f>
      </c>
      <c r="M77" s="587" t="str">
        <f>IF('様式C_研究責任医師'!K81="","",'様式C_研究責任医師'!K81)</f>
        <v>給与の有無</v>
      </c>
      <c r="N77" s="228">
        <f>IF('様式C_研究分担医師等'!N95="","",'様式C_研究分担医師等'!N95)</f>
      </c>
      <c r="O77" s="151"/>
      <c r="P77" s="151"/>
      <c r="Q77" s="144"/>
    </row>
    <row r="78" spans="3:17" ht="97.5" customHeight="1">
      <c r="C78" s="474" t="s">
        <v>178</v>
      </c>
      <c r="D78" s="475"/>
      <c r="E78" s="476"/>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2">
        <f>IF('様式C_研究分担医師等'!M96="","",'様式C_研究分担医師等'!M96)</f>
      </c>
      <c r="L78" s="473">
        <f>IF('様式C_研究責任医師'!J82="","",'様式C_研究責任医師'!J82)</f>
      </c>
      <c r="M78" s="302"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74" t="s">
        <v>171</v>
      </c>
      <c r="D79" s="475"/>
      <c r="E79" s="476"/>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2">
        <f>IF('様式C_研究分担医師等'!M98="","",'様式C_研究分担医師等'!M98)</f>
      </c>
      <c r="L79" s="473">
        <f>IF('様式C_研究責任医師'!J84="","",'様式C_研究責任医師'!J84)</f>
      </c>
      <c r="M79" s="302"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493"/>
      <c r="D80" s="494"/>
      <c r="E80" s="495"/>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2">
        <f>IF('様式C_研究分担医師等'!M100="","",'様式C_研究分担医師等'!M100)</f>
      </c>
      <c r="L80" s="473">
        <f>IF('様式C_研究責任医師'!J86="","",'様式C_研究責任医師'!J86)</f>
      </c>
      <c r="M80" s="302" t="str">
        <f>IF('様式C_研究責任医師'!K86="","",'様式C_研究責任医師'!K86)</f>
        <v>役職等の種類</v>
      </c>
      <c r="N80" s="229">
        <f>IF('様式C_研究分担医師等'!N100="","",'様式C_研究分担医師等'!N100)</f>
      </c>
      <c r="O80" s="240"/>
      <c r="P80" s="240"/>
      <c r="Q80" s="147"/>
    </row>
    <row r="81" spans="3:17" ht="97.5" customHeight="1">
      <c r="C81" s="480" t="s">
        <v>180</v>
      </c>
      <c r="D81" s="481"/>
      <c r="E81" s="482"/>
      <c r="F81" s="167" t="s">
        <v>52</v>
      </c>
      <c r="G81" s="146">
        <f>IF('様式C_研究分担医師等'!G102="","",'様式C_研究分担医師等'!G102)</f>
      </c>
      <c r="H81" s="226"/>
      <c r="I81" s="150">
        <f>IF('様式C_研究分担医師等'!J102="","",'様式C_研究分担医師等'!J102)</f>
      </c>
      <c r="J81" s="227"/>
      <c r="K81" s="472">
        <f>IF('様式C_研究分担医師等'!M102="","",'様式C_研究分担医師等'!M102)</f>
      </c>
      <c r="L81" s="473">
        <f>IF('様式C_研究責任医師'!J87="","",'様式C_研究責任医師'!J88)</f>
      </c>
      <c r="M81" s="302" t="str">
        <f>IF('様式C_研究責任医師'!K87="","",'様式C_研究責任医師'!K88)</f>
        <v>株式を保有している</v>
      </c>
      <c r="N81" s="229">
        <f>IF('様式C_研究分担医師等'!N102="","",'様式C_研究分担医師等'!N102)</f>
      </c>
      <c r="O81" s="240"/>
      <c r="P81" s="151"/>
      <c r="Q81" s="151"/>
    </row>
    <row r="82" spans="3:17" ht="97.5" customHeight="1">
      <c r="C82" s="483"/>
      <c r="D82" s="484"/>
      <c r="E82" s="485"/>
      <c r="F82" s="168" t="s">
        <v>51</v>
      </c>
      <c r="G82" s="146">
        <f>IF('様式C_研究分担医師等'!G103="","",'様式C_研究分担医師等'!G103)</f>
      </c>
      <c r="H82" s="226"/>
      <c r="I82" s="150">
        <f>IF('様式C_研究分担医師等'!J103="","",'様式C_研究分担医師等'!J103)</f>
      </c>
      <c r="J82" s="227"/>
      <c r="K82" s="472">
        <f>IF('様式C_研究分担医師等'!M103="","",'様式C_研究分担医師等'!M103)</f>
      </c>
      <c r="L82" s="473">
        <f>IF('様式C_研究責任医師'!J88="","",'様式C_研究責任医師'!J89)</f>
      </c>
      <c r="M82" s="302"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74" t="s">
        <v>181</v>
      </c>
      <c r="D83" s="475"/>
      <c r="E83" s="486"/>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2">
        <f>IF('様式C_研究分担医師等'!M104="","",'様式C_研究分担医師等'!M104)</f>
      </c>
      <c r="L83" s="473">
        <f>IF('様式C_研究責任医師'!J90="","",'様式C_研究責任医師'!J90)</f>
      </c>
      <c r="M83" s="302" t="str">
        <f>IF('様式C_研究責任医師'!K90="","",'様式C_研究責任医師'!K90)</f>
        <v>株式を保有している</v>
      </c>
      <c r="N83" s="229">
        <f>IF('様式C_研究分担医師等'!N104="","",'様式C_研究分担医師等'!N104)</f>
      </c>
      <c r="O83" s="240"/>
      <c r="P83" s="151"/>
      <c r="Q83" s="151"/>
    </row>
    <row r="84" spans="3:17" ht="97.5" customHeight="1">
      <c r="C84" s="487"/>
      <c r="D84" s="488"/>
      <c r="E84" s="489"/>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2">
        <f>IF('様式C_研究分担医師等'!M106="","",'様式C_研究分担医師等'!M106)</f>
      </c>
      <c r="L84" s="473">
        <f>IF('様式C_研究責任医師'!J92="","",'様式C_研究責任医師'!J92)</f>
      </c>
      <c r="M84" s="302" t="str">
        <f>IF('様式C_研究責任医師'!K92="","",'様式C_研究責任医師'!K92)</f>
        <v>知的財産への関与有り</v>
      </c>
      <c r="N84" s="229">
        <f>IF('様式C_研究分担医師等'!N106="","",'様式C_研究分担医師等'!N106)</f>
      </c>
      <c r="O84" s="240"/>
      <c r="P84" s="151"/>
      <c r="Q84" s="151"/>
    </row>
    <row r="85" spans="3:17" ht="97.5" customHeight="1">
      <c r="C85" s="474" t="s">
        <v>173</v>
      </c>
      <c r="D85" s="475"/>
      <c r="E85" s="476"/>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2">
        <f>IF('様式C_研究分担医師等'!M108="","",'様式C_研究分担医師等'!M108)</f>
      </c>
      <c r="L85" s="473">
        <f>IF('様式C_研究責任医師'!J94="","",'様式C_研究責任医師'!J94)</f>
      </c>
      <c r="M85" s="302" t="str">
        <f>IF('様式C_研究責任医師'!K94="","",'様式C_研究責任医師'!K94)</f>
        <v>知的財産への関与有り</v>
      </c>
      <c r="N85" s="229">
        <f>IF('様式C_研究分担医師等'!N108="","",'様式C_研究分担医師等'!N108)</f>
      </c>
      <c r="O85" s="240"/>
      <c r="P85" s="151"/>
      <c r="Q85" s="151"/>
    </row>
    <row r="86" spans="3:17" ht="97.5" customHeight="1">
      <c r="C86" s="477"/>
      <c r="D86" s="478"/>
      <c r="E86" s="479"/>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2">
        <f>IF('様式C_研究分担医師等'!M110="","",'様式C_研究分担医師等'!M110)</f>
      </c>
      <c r="L86" s="473">
        <f>IF('様式C_研究責任医師'!J96="","",'様式C_研究責任医師'!J96)</f>
      </c>
      <c r="M86" s="302">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69">
        <f>IF(G19="","",G19)</f>
      </c>
      <c r="H88" s="570"/>
      <c r="I88" s="571"/>
      <c r="J88" s="571"/>
      <c r="K88" s="571"/>
      <c r="L88" s="571"/>
      <c r="M88" s="571"/>
      <c r="N88" s="571"/>
      <c r="O88" s="571"/>
      <c r="P88" s="571"/>
      <c r="Q88" s="572"/>
    </row>
    <row r="89" spans="5:17" ht="19.5" customHeight="1">
      <c r="E89" s="143"/>
      <c r="F89" s="140"/>
      <c r="I89" s="140"/>
      <c r="J89" s="140"/>
      <c r="P89" s="103"/>
      <c r="Q89" s="103"/>
    </row>
    <row r="90" spans="3:17" ht="21" customHeight="1">
      <c r="C90" s="500" t="s">
        <v>62</v>
      </c>
      <c r="D90" s="501"/>
      <c r="E90" s="501"/>
      <c r="F90" s="502"/>
      <c r="G90" s="523" t="s">
        <v>61</v>
      </c>
      <c r="H90" s="304"/>
      <c r="I90" s="523" t="s">
        <v>79</v>
      </c>
      <c r="J90" s="304"/>
      <c r="K90" s="509" t="s">
        <v>111</v>
      </c>
      <c r="L90" s="501"/>
      <c r="M90" s="501"/>
      <c r="N90" s="502"/>
      <c r="O90" s="518" t="s">
        <v>112</v>
      </c>
      <c r="P90" s="518" t="s">
        <v>113</v>
      </c>
      <c r="Q90" s="518" t="s">
        <v>114</v>
      </c>
    </row>
    <row r="91" spans="3:17" ht="21" customHeight="1">
      <c r="C91" s="503"/>
      <c r="D91" s="504"/>
      <c r="E91" s="504"/>
      <c r="F91" s="505"/>
      <c r="G91" s="520" t="s">
        <v>23</v>
      </c>
      <c r="H91" s="518" t="s">
        <v>194</v>
      </c>
      <c r="I91" s="520" t="s">
        <v>23</v>
      </c>
      <c r="J91" s="518" t="s">
        <v>194</v>
      </c>
      <c r="K91" s="503"/>
      <c r="L91" s="573"/>
      <c r="M91" s="573"/>
      <c r="N91" s="505"/>
      <c r="O91" s="519"/>
      <c r="P91" s="521"/>
      <c r="Q91" s="521"/>
    </row>
    <row r="92" spans="3:17" ht="36.75" customHeight="1">
      <c r="C92" s="506"/>
      <c r="D92" s="507"/>
      <c r="E92" s="507"/>
      <c r="F92" s="508"/>
      <c r="G92" s="523"/>
      <c r="H92" s="313"/>
      <c r="I92" s="523"/>
      <c r="J92" s="313"/>
      <c r="K92" s="506"/>
      <c r="L92" s="507"/>
      <c r="M92" s="507"/>
      <c r="N92" s="508"/>
      <c r="O92" s="520"/>
      <c r="P92" s="522"/>
      <c r="Q92" s="522"/>
    </row>
    <row r="93" spans="3:17" ht="67.5" customHeight="1">
      <c r="C93" s="380" t="s">
        <v>177</v>
      </c>
      <c r="D93" s="341"/>
      <c r="E93" s="302"/>
      <c r="F93" s="56" t="s">
        <v>52</v>
      </c>
      <c r="G93" s="150">
        <f>IF('様式C_研究分担医師等'!G118="","",'様式C_研究分担医師等'!G118)</f>
      </c>
      <c r="H93" s="226"/>
      <c r="I93" s="150">
        <f>IF('様式C_研究分担医師等'!J118="","",'様式C_研究分担医師等'!J118)</f>
      </c>
      <c r="J93" s="227"/>
      <c r="K93" s="472">
        <f>IF('様式C_研究分担医師等'!M118="","",'様式C_研究分担医師等'!M118)</f>
      </c>
      <c r="L93" s="473">
        <f>IF('様式C_研究責任医師'!J97="","",'様式C_研究責任医師'!J97)</f>
      </c>
      <c r="M93" s="587">
        <f>IF('様式C_研究責任医師'!K97="","",'様式C_研究責任医師'!K97)</f>
      </c>
      <c r="N93" s="228">
        <f>IF('様式C_研究分担医師等'!N118="","",'様式C_研究分担医師等'!N118)</f>
      </c>
      <c r="O93" s="151"/>
      <c r="P93" s="151"/>
      <c r="Q93" s="144"/>
    </row>
    <row r="94" spans="3:17" ht="97.5" customHeight="1">
      <c r="C94" s="474" t="s">
        <v>178</v>
      </c>
      <c r="D94" s="475"/>
      <c r="E94" s="476"/>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2">
        <f>IF('様式C_研究分担医師等'!M119="","",'様式C_研究分担医師等'!M119)</f>
      </c>
      <c r="L94" s="473">
        <f>IF('様式C_研究責任医師'!J98="","",'様式C_研究責任医師'!J98)</f>
      </c>
      <c r="M94" s="302">
        <f>IF('様式C_研究責任医師'!K98="","",'様式C_研究責任医師'!K98)</f>
      </c>
      <c r="N94" s="229">
        <f>IF('様式C_研究分担医師等'!N119="","",'様式C_研究分担医師等'!N119)</f>
      </c>
      <c r="O94" s="240"/>
      <c r="P94" s="240"/>
      <c r="Q94" s="147"/>
    </row>
    <row r="95" spans="3:17" ht="97.5" customHeight="1">
      <c r="C95" s="474" t="s">
        <v>171</v>
      </c>
      <c r="D95" s="475"/>
      <c r="E95" s="476"/>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2">
        <f>IF('様式C_研究分担医師等'!M121="","",'様式C_研究分担医師等'!M121)</f>
      </c>
      <c r="L95" s="473" t="str">
        <f>IF('様式C_研究責任医師'!J100="","",'様式C_研究責任医師'!J100)</f>
        <v>有無</v>
      </c>
      <c r="M95" s="302"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493"/>
      <c r="D96" s="494"/>
      <c r="E96" s="495"/>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2">
        <f>IF('様式C_研究分担医師等'!M123="","",'様式C_研究分担医師等'!M123)</f>
      </c>
      <c r="L96" s="473">
        <f>IF('様式C_研究責任医師'!J102="","",'様式C_研究責任医師'!J102)</f>
      </c>
      <c r="M96" s="302" t="str">
        <f>IF('様式C_研究責任医師'!K102="","",'様式C_研究責任医師'!K102)</f>
        <v>受入金額(円)</v>
      </c>
      <c r="N96" s="229">
        <f>IF('様式C_研究分担医師等'!N123="","",'様式C_研究分担医師等'!N123)</f>
      </c>
      <c r="O96" s="240"/>
      <c r="P96" s="240"/>
      <c r="Q96" s="147"/>
    </row>
    <row r="97" spans="3:17" ht="97.5" customHeight="1">
      <c r="C97" s="480" t="s">
        <v>180</v>
      </c>
      <c r="D97" s="481"/>
      <c r="E97" s="482"/>
      <c r="F97" s="167" t="s">
        <v>52</v>
      </c>
      <c r="G97" s="146">
        <f>IF('様式C_研究分担医師等'!G125="","",'様式C_研究分担医師等'!G125)</f>
      </c>
      <c r="H97" s="226"/>
      <c r="I97" s="150">
        <f>IF('様式C_研究分担医師等'!J125="","",'様式C_研究分担医師等'!J125)</f>
      </c>
      <c r="J97" s="227"/>
      <c r="K97" s="472">
        <f>IF('様式C_研究分担医師等'!M125="","",'様式C_研究分担医師等'!M125)</f>
      </c>
      <c r="L97" s="473">
        <f>IF('様式C_研究責任医師'!J103="","",'様式C_研究責任医師'!J104)</f>
      </c>
      <c r="M97" s="302" t="str">
        <f>IF('様式C_研究責任医師'!K103="","",'様式C_研究責任医師'!K104)</f>
        <v>給与の有無</v>
      </c>
      <c r="N97" s="229">
        <f>IF('様式C_研究分担医師等'!N125="","",'様式C_研究分担医師等'!N125)</f>
      </c>
      <c r="O97" s="240"/>
      <c r="P97" s="151"/>
      <c r="Q97" s="151"/>
    </row>
    <row r="98" spans="3:17" ht="97.5" customHeight="1">
      <c r="C98" s="483"/>
      <c r="D98" s="484"/>
      <c r="E98" s="485"/>
      <c r="F98" s="168" t="s">
        <v>51</v>
      </c>
      <c r="G98" s="146">
        <f>IF('様式C_研究分担医師等'!G126="","",'様式C_研究分担医師等'!G126)</f>
      </c>
      <c r="H98" s="226"/>
      <c r="I98" s="150">
        <f>IF('様式C_研究分担医師等'!J126="","",'様式C_研究分担医師等'!J126)</f>
      </c>
      <c r="J98" s="227"/>
      <c r="K98" s="472">
        <f>IF('様式C_研究分担医師等'!M126="","",'様式C_研究分担医師等'!M126)</f>
      </c>
      <c r="L98" s="473">
        <f>IF('様式C_研究責任医師'!J104="","",'様式C_研究責任医師'!J105)</f>
      </c>
      <c r="M98" s="302"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74" t="s">
        <v>181</v>
      </c>
      <c r="D99" s="475"/>
      <c r="E99" s="486"/>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2">
        <f>IF('様式C_研究分担医師等'!M127="","",'様式C_研究分担医師等'!M127)</f>
      </c>
      <c r="L99" s="473">
        <f>IF('様式C_研究責任医師'!J106="","",'様式C_研究責任医師'!J106)</f>
      </c>
      <c r="M99" s="302" t="str">
        <f>IF('様式C_研究責任医師'!K106="","",'様式C_研究責任医師'!K106)</f>
        <v>受入金額(円)</v>
      </c>
      <c r="N99" s="229">
        <f>IF('様式C_研究分担医師等'!N127="","",'様式C_研究分担医師等'!N127)</f>
      </c>
      <c r="O99" s="240"/>
      <c r="P99" s="151"/>
      <c r="Q99" s="151"/>
    </row>
    <row r="100" spans="3:17" ht="97.5" customHeight="1">
      <c r="C100" s="487"/>
      <c r="D100" s="488"/>
      <c r="E100" s="489"/>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2">
        <f>IF('様式C_研究分担医師等'!M129="","",'様式C_研究分担医師等'!M129)</f>
      </c>
      <c r="L100" s="473">
        <f>IF('様式C_研究責任医師'!J108="","",'様式C_研究責任医師'!J108)</f>
      </c>
      <c r="M100" s="302" t="str">
        <f>IF('様式C_研究責任医師'!K108="","",'様式C_研究責任医師'!K108)</f>
        <v>受入金額(円)</v>
      </c>
      <c r="N100" s="229">
        <f>IF('様式C_研究分担医師等'!N129="","",'様式C_研究分担医師等'!N129)</f>
      </c>
      <c r="O100" s="240"/>
      <c r="P100" s="151"/>
      <c r="Q100" s="151"/>
    </row>
    <row r="101" spans="3:17" ht="97.5" customHeight="1">
      <c r="C101" s="474" t="s">
        <v>173</v>
      </c>
      <c r="D101" s="475"/>
      <c r="E101" s="476"/>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2">
        <f>IF('様式C_研究分担医師等'!M131="","",'様式C_研究分担医師等'!M131)</f>
      </c>
      <c r="L101" s="473">
        <f>IF('様式C_研究責任医師'!J110="","",'様式C_研究責任医師'!J110)</f>
      </c>
      <c r="M101" s="302" t="str">
        <f>IF('様式C_研究責任医師'!K110="","",'様式C_研究責任医師'!K110)</f>
        <v>役職等の種類</v>
      </c>
      <c r="N101" s="229">
        <f>IF('様式C_研究分担医師等'!N131="","",'様式C_研究分担医師等'!N131)</f>
      </c>
      <c r="O101" s="240"/>
      <c r="P101" s="151"/>
      <c r="Q101" s="151"/>
    </row>
    <row r="102" spans="3:17" ht="97.5" customHeight="1">
      <c r="C102" s="477"/>
      <c r="D102" s="478"/>
      <c r="E102" s="479"/>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2">
        <f>IF('様式C_研究分担医師等'!M133="","",'様式C_研究分担医師等'!M133)</f>
      </c>
      <c r="L102" s="473">
        <f>IF('様式C_研究責任医師'!J112="","",'様式C_研究責任医師'!J112)</f>
      </c>
      <c r="M102" s="302"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69">
        <f>IF(G20="","",G20)</f>
      </c>
      <c r="H104" s="570"/>
      <c r="I104" s="571"/>
      <c r="J104" s="571"/>
      <c r="K104" s="571"/>
      <c r="L104" s="571"/>
      <c r="M104" s="571"/>
      <c r="N104" s="571"/>
      <c r="O104" s="571"/>
      <c r="P104" s="571"/>
      <c r="Q104" s="572"/>
    </row>
    <row r="105" spans="5:17" ht="19.5" customHeight="1">
      <c r="E105" s="143"/>
      <c r="F105" s="140"/>
      <c r="I105" s="140"/>
      <c r="J105" s="140"/>
      <c r="P105" s="103"/>
      <c r="Q105" s="103"/>
    </row>
    <row r="106" spans="3:17" ht="21" customHeight="1">
      <c r="C106" s="500" t="s">
        <v>62</v>
      </c>
      <c r="D106" s="501"/>
      <c r="E106" s="501"/>
      <c r="F106" s="502"/>
      <c r="G106" s="523" t="s">
        <v>61</v>
      </c>
      <c r="H106" s="304"/>
      <c r="I106" s="523" t="s">
        <v>79</v>
      </c>
      <c r="J106" s="304"/>
      <c r="K106" s="509" t="s">
        <v>111</v>
      </c>
      <c r="L106" s="501"/>
      <c r="M106" s="501"/>
      <c r="N106" s="502"/>
      <c r="O106" s="518" t="s">
        <v>112</v>
      </c>
      <c r="P106" s="518" t="s">
        <v>113</v>
      </c>
      <c r="Q106" s="518" t="s">
        <v>114</v>
      </c>
    </row>
    <row r="107" spans="3:17" ht="21" customHeight="1">
      <c r="C107" s="503"/>
      <c r="D107" s="504"/>
      <c r="E107" s="504"/>
      <c r="F107" s="505"/>
      <c r="G107" s="520" t="s">
        <v>23</v>
      </c>
      <c r="H107" s="518" t="s">
        <v>194</v>
      </c>
      <c r="I107" s="520" t="s">
        <v>23</v>
      </c>
      <c r="J107" s="518" t="s">
        <v>194</v>
      </c>
      <c r="K107" s="503"/>
      <c r="L107" s="573"/>
      <c r="M107" s="573"/>
      <c r="N107" s="505"/>
      <c r="O107" s="519"/>
      <c r="P107" s="521"/>
      <c r="Q107" s="521"/>
    </row>
    <row r="108" spans="3:17" ht="36.75" customHeight="1">
      <c r="C108" s="506"/>
      <c r="D108" s="507"/>
      <c r="E108" s="507"/>
      <c r="F108" s="508"/>
      <c r="G108" s="523"/>
      <c r="H108" s="313"/>
      <c r="I108" s="523"/>
      <c r="J108" s="313"/>
      <c r="K108" s="506"/>
      <c r="L108" s="507"/>
      <c r="M108" s="507"/>
      <c r="N108" s="508"/>
      <c r="O108" s="520"/>
      <c r="P108" s="522"/>
      <c r="Q108" s="522"/>
    </row>
    <row r="109" spans="3:17" ht="67.5" customHeight="1">
      <c r="C109" s="380" t="s">
        <v>177</v>
      </c>
      <c r="D109" s="341"/>
      <c r="E109" s="302"/>
      <c r="F109" s="56" t="s">
        <v>52</v>
      </c>
      <c r="G109" s="150">
        <f>IF('様式C_研究分担医師等'!G141="","",'様式C_研究分担医師等'!G141)</f>
      </c>
      <c r="H109" s="226"/>
      <c r="I109" s="150">
        <f>IF('様式C_研究分担医師等'!J141="","",'様式C_研究分担医師等'!J141)</f>
      </c>
      <c r="J109" s="227"/>
      <c r="K109" s="472">
        <f>IF('様式C_研究分担医師等'!M141="","",'様式C_研究分担医師等'!M141)</f>
      </c>
      <c r="L109" s="473">
        <f>IF('様式C_研究責任医師'!J113="","",'様式C_研究責任医師'!J113)</f>
      </c>
      <c r="M109" s="587"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74" t="s">
        <v>178</v>
      </c>
      <c r="D110" s="475"/>
      <c r="E110" s="476"/>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2">
        <f>IF('様式C_研究分担医師等'!M142="","",'様式C_研究分担医師等'!M142)</f>
      </c>
      <c r="L110" s="473">
        <f>IF('様式C_研究責任医師'!J114="","",'様式C_研究責任医師'!J114)</f>
      </c>
      <c r="M110" s="302"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74" t="s">
        <v>171</v>
      </c>
      <c r="D111" s="475"/>
      <c r="E111" s="476"/>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2">
        <f>IF('様式C_研究分担医師等'!M144="","",'様式C_研究分担医師等'!M144)</f>
      </c>
      <c r="L111" s="473">
        <f>IF('様式C_研究責任医師'!J116="","",'様式C_研究責任医師'!J116)</f>
      </c>
      <c r="M111" s="302" t="str">
        <f>IF('様式C_研究責任医師'!K116="","",'様式C_研究責任医師'!K116)</f>
        <v>その他の関与</v>
      </c>
      <c r="N111" s="229">
        <f>IF('様式C_研究分担医師等'!N144="","",'様式C_研究分担医師等'!N144)</f>
      </c>
      <c r="O111" s="240"/>
      <c r="P111" s="240"/>
      <c r="Q111" s="147"/>
    </row>
    <row r="112" spans="3:17" ht="97.5" customHeight="1">
      <c r="C112" s="493"/>
      <c r="D112" s="494"/>
      <c r="E112" s="495"/>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2">
        <f>IF('様式C_研究分担医師等'!M146="","",'様式C_研究分担医師等'!M146)</f>
      </c>
      <c r="L112" s="473">
        <f>IF('様式C_研究責任医師'!J118="","",'様式C_研究責任医師'!J118)</f>
      </c>
      <c r="M112" s="302" t="str">
        <f>IF('様式C_研究責任医師'!K118="","",'様式C_研究責任医師'!K118)</f>
        <v>その他の関与</v>
      </c>
      <c r="N112" s="229">
        <f>IF('様式C_研究分担医師等'!N146="","",'様式C_研究分担医師等'!N146)</f>
      </c>
      <c r="O112" s="240"/>
      <c r="P112" s="240"/>
      <c r="Q112" s="147"/>
    </row>
    <row r="113" spans="3:17" ht="97.5" customHeight="1">
      <c r="C113" s="480" t="s">
        <v>180</v>
      </c>
      <c r="D113" s="481"/>
      <c r="E113" s="482"/>
      <c r="F113" s="167" t="s">
        <v>52</v>
      </c>
      <c r="G113" s="146">
        <f>IF('様式C_研究分担医師等'!G148="","",'様式C_研究分担医師等'!G148)</f>
      </c>
      <c r="H113" s="226"/>
      <c r="I113" s="150">
        <f>IF('様式C_研究分担医師等'!J148="","",'様式C_研究分担医師等'!J148)</f>
      </c>
      <c r="J113" s="227"/>
      <c r="K113" s="472">
        <f>IF('様式C_研究分担医師等'!M148="","",'様式C_研究分担医師等'!M148)</f>
      </c>
      <c r="L113" s="473">
        <f>IF('様式C_研究責任医師'!J119="","",'様式C_研究責任医師'!J120)</f>
      </c>
      <c r="M113" s="302">
        <f>IF('様式C_研究責任医師'!K119="","",'様式C_研究責任医師'!K120)</f>
      </c>
      <c r="N113" s="229">
        <f>IF('様式C_研究分担医師等'!N148="","",'様式C_研究分担医師等'!N148)</f>
      </c>
      <c r="O113" s="240"/>
      <c r="P113" s="151"/>
      <c r="Q113" s="151"/>
    </row>
    <row r="114" spans="3:17" ht="97.5" customHeight="1">
      <c r="C114" s="483"/>
      <c r="D114" s="484"/>
      <c r="E114" s="485"/>
      <c r="F114" s="168" t="s">
        <v>51</v>
      </c>
      <c r="G114" s="146">
        <f>IF('様式C_研究分担医師等'!G149="","",'様式C_研究分担医師等'!G149)</f>
      </c>
      <c r="H114" s="226"/>
      <c r="I114" s="150">
        <f>IF('様式C_研究分担医師等'!J149="","",'様式C_研究分担医師等'!J149)</f>
      </c>
      <c r="J114" s="227"/>
      <c r="K114" s="472">
        <f>IF('様式C_研究分担医師等'!M149="","",'様式C_研究分担医師等'!M149)</f>
      </c>
      <c r="L114" s="473">
        <f>IF('様式C_研究責任医師'!J120="","",'様式C_研究責任医師'!J121)</f>
      </c>
      <c r="M114" s="302">
        <f>IF('様式C_研究責任医師'!K120="","",'様式C_研究責任医師'!K121)</f>
      </c>
      <c r="N114" s="229">
        <f>IF('様式C_研究分担医師等'!N149="","",'様式C_研究分担医師等'!N149)</f>
      </c>
      <c r="O114" s="240"/>
      <c r="P114" s="151"/>
      <c r="Q114" s="151"/>
    </row>
    <row r="115" spans="3:17" ht="97.5" customHeight="1">
      <c r="C115" s="474" t="s">
        <v>181</v>
      </c>
      <c r="D115" s="475"/>
      <c r="E115" s="486"/>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2">
        <f>IF('様式C_研究分担医師等'!M150="","",'様式C_研究分担医師等'!M150)</f>
      </c>
      <c r="L115" s="473" t="str">
        <f>IF('様式C_研究責任医師'!J122="","",'様式C_研究責任医師'!J122)</f>
        <v>今年度</v>
      </c>
      <c r="M115" s="302">
        <f>IF('様式C_研究責任医師'!K122="","",'様式C_研究責任医師'!K122)</f>
      </c>
      <c r="N115" s="229">
        <f>IF('様式C_研究分担医師等'!N150="","",'様式C_研究分担医師等'!N150)</f>
      </c>
      <c r="O115" s="240"/>
      <c r="P115" s="151"/>
      <c r="Q115" s="151"/>
    </row>
    <row r="116" spans="3:17" ht="97.5" customHeight="1">
      <c r="C116" s="487"/>
      <c r="D116" s="488"/>
      <c r="E116" s="489"/>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2">
        <f>IF('様式C_研究分担医師等'!M152="","",'様式C_研究分担医師等'!M152)</f>
      </c>
      <c r="L116" s="473">
        <f>IF('様式C_研究責任医師'!J124="","",'様式C_研究責任医師'!J124)</f>
      </c>
      <c r="M116" s="302"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74" t="s">
        <v>173</v>
      </c>
      <c r="D117" s="475"/>
      <c r="E117" s="476"/>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2">
        <f>IF('様式C_研究分担医師等'!M154="","",'様式C_研究分担医師等'!M154)</f>
      </c>
      <c r="L117" s="473">
        <f>IF('様式C_研究責任医師'!J126="","",'様式C_研究責任医師'!J126)</f>
      </c>
      <c r="M117" s="302" t="str">
        <f>IF('様式C_研究責任医師'!K126="","",'様式C_研究責任医師'!K126)</f>
        <v>期間</v>
      </c>
      <c r="N117" s="229">
        <f>IF('様式C_研究分担医師等'!N154="","",'様式C_研究分担医師等'!N154)</f>
      </c>
      <c r="O117" s="240"/>
      <c r="P117" s="151"/>
      <c r="Q117" s="151"/>
    </row>
    <row r="118" spans="3:17" ht="97.5" customHeight="1">
      <c r="C118" s="477"/>
      <c r="D118" s="478"/>
      <c r="E118" s="479"/>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2">
        <f>IF('様式C_研究分担医師等'!M156="","",'様式C_研究分担医師等'!M156)</f>
      </c>
      <c r="L118" s="473">
        <f>IF('様式C_研究責任医師'!J128="","",'様式C_研究責任医師'!J128)</f>
      </c>
      <c r="M118" s="302"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69">
        <f>IF(G21="","",G21)</f>
      </c>
      <c r="H120" s="570"/>
      <c r="I120" s="571"/>
      <c r="J120" s="571"/>
      <c r="K120" s="571"/>
      <c r="L120" s="571"/>
      <c r="M120" s="571"/>
      <c r="N120" s="571"/>
      <c r="O120" s="571"/>
      <c r="P120" s="571"/>
      <c r="Q120" s="572"/>
    </row>
    <row r="121" spans="5:17" ht="19.5" customHeight="1">
      <c r="E121" s="143"/>
      <c r="F121" s="140"/>
      <c r="I121" s="140"/>
      <c r="J121" s="140"/>
      <c r="P121" s="103"/>
      <c r="Q121" s="103"/>
    </row>
    <row r="122" spans="3:17" ht="21" customHeight="1">
      <c r="C122" s="500" t="s">
        <v>62</v>
      </c>
      <c r="D122" s="501"/>
      <c r="E122" s="501"/>
      <c r="F122" s="502"/>
      <c r="G122" s="523" t="s">
        <v>61</v>
      </c>
      <c r="H122" s="304"/>
      <c r="I122" s="523" t="s">
        <v>79</v>
      </c>
      <c r="J122" s="304"/>
      <c r="K122" s="509" t="s">
        <v>111</v>
      </c>
      <c r="L122" s="501"/>
      <c r="M122" s="501"/>
      <c r="N122" s="502"/>
      <c r="O122" s="518" t="s">
        <v>112</v>
      </c>
      <c r="P122" s="518" t="s">
        <v>113</v>
      </c>
      <c r="Q122" s="518" t="s">
        <v>114</v>
      </c>
    </row>
    <row r="123" spans="3:17" ht="21" customHeight="1">
      <c r="C123" s="503"/>
      <c r="D123" s="504"/>
      <c r="E123" s="504"/>
      <c r="F123" s="505"/>
      <c r="G123" s="520" t="s">
        <v>23</v>
      </c>
      <c r="H123" s="518" t="s">
        <v>194</v>
      </c>
      <c r="I123" s="520" t="s">
        <v>23</v>
      </c>
      <c r="J123" s="518" t="s">
        <v>194</v>
      </c>
      <c r="K123" s="503"/>
      <c r="L123" s="573"/>
      <c r="M123" s="573"/>
      <c r="N123" s="505"/>
      <c r="O123" s="519"/>
      <c r="P123" s="521"/>
      <c r="Q123" s="521"/>
    </row>
    <row r="124" spans="3:17" ht="36.75" customHeight="1">
      <c r="C124" s="506"/>
      <c r="D124" s="507"/>
      <c r="E124" s="507"/>
      <c r="F124" s="508"/>
      <c r="G124" s="523"/>
      <c r="H124" s="313"/>
      <c r="I124" s="523"/>
      <c r="J124" s="313"/>
      <c r="K124" s="506"/>
      <c r="L124" s="507"/>
      <c r="M124" s="507"/>
      <c r="N124" s="508"/>
      <c r="O124" s="520"/>
      <c r="P124" s="522"/>
      <c r="Q124" s="522"/>
    </row>
    <row r="125" spans="3:17" ht="67.5" customHeight="1">
      <c r="C125" s="380" t="s">
        <v>177</v>
      </c>
      <c r="D125" s="341"/>
      <c r="E125" s="302"/>
      <c r="F125" s="56" t="s">
        <v>52</v>
      </c>
      <c r="G125" s="150">
        <f>IF('様式C_研究分担医師等'!G164="","",'様式C_研究分担医師等'!G164)</f>
      </c>
      <c r="H125" s="226"/>
      <c r="I125" s="150">
        <f>IF('様式C_研究分担医師等'!J164="","",'様式C_研究分担医師等'!J164)</f>
      </c>
      <c r="J125" s="227"/>
      <c r="K125" s="472">
        <f>IF('様式C_研究分担医師等'!M164="","",'様式C_研究分担医師等'!M164)</f>
      </c>
      <c r="L125" s="473">
        <f>IF('様式C_研究責任医師'!J129="","",'様式C_研究責任医師'!J129)</f>
      </c>
      <c r="M125" s="587" t="str">
        <f>IF('様式C_研究責任医師'!K129="","",'様式C_研究責任医師'!K129)</f>
        <v>受入金額(円)</v>
      </c>
      <c r="N125" s="228">
        <f>IF('様式C_研究分担医師等'!N164="","",'様式C_研究分担医師等'!N164)</f>
      </c>
      <c r="O125" s="151"/>
      <c r="P125" s="151"/>
      <c r="Q125" s="144"/>
    </row>
    <row r="126" spans="3:17" ht="97.5" customHeight="1">
      <c r="C126" s="474" t="s">
        <v>178</v>
      </c>
      <c r="D126" s="475"/>
      <c r="E126" s="476"/>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2">
        <f>IF('様式C_研究分担医師等'!M165="","",'様式C_研究分担医師等'!M165)</f>
      </c>
      <c r="L126" s="473">
        <f>IF('様式C_研究責任医師'!J130="","",'様式C_研究責任医師'!J130)</f>
      </c>
      <c r="M126" s="302"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74" t="s">
        <v>171</v>
      </c>
      <c r="D127" s="475"/>
      <c r="E127" s="476"/>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2">
        <f>IF('様式C_研究分担医師等'!M167="","",'様式C_研究分担医師等'!M167)</f>
      </c>
      <c r="L127" s="473">
        <f>IF('様式C_研究責任医師'!J132="","",'様式C_研究責任医師'!J132)</f>
      </c>
      <c r="M127" s="302" t="str">
        <f>IF('様式C_研究責任医師'!K132="","",'様式C_研究責任医師'!K132)</f>
        <v>役職等の種類</v>
      </c>
      <c r="N127" s="229">
        <f>IF('様式C_研究分担医師等'!N167="","",'様式C_研究分担医師等'!N167)</f>
      </c>
      <c r="O127" s="98"/>
      <c r="P127" s="98"/>
      <c r="Q127" s="147"/>
    </row>
    <row r="128" spans="3:17" ht="97.5" customHeight="1">
      <c r="C128" s="493"/>
      <c r="D128" s="494"/>
      <c r="E128" s="495"/>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2">
        <f>IF('様式C_研究分担医師等'!M169="","",'様式C_研究分担医師等'!M169)</f>
      </c>
      <c r="L128" s="473">
        <f>IF('様式C_研究責任医師'!J134="","",'様式C_研究責任医師'!J134)</f>
      </c>
      <c r="M128" s="302" t="str">
        <f>IF('様式C_研究責任医師'!K134="","",'様式C_研究責任医師'!K134)</f>
        <v>株式を保有している</v>
      </c>
      <c r="N128" s="229">
        <f>IF('様式C_研究分担医師等'!N169="","",'様式C_研究分担医師等'!N169)</f>
      </c>
      <c r="O128" s="98"/>
      <c r="P128" s="98"/>
      <c r="Q128" s="147"/>
    </row>
    <row r="129" spans="3:17" ht="97.5" customHeight="1">
      <c r="C129" s="480" t="s">
        <v>180</v>
      </c>
      <c r="D129" s="481"/>
      <c r="E129" s="482"/>
      <c r="F129" s="167" t="s">
        <v>52</v>
      </c>
      <c r="G129" s="146">
        <f>IF('様式C_研究分担医師等'!G171="","",'様式C_研究分担医師等'!G171)</f>
      </c>
      <c r="H129" s="226"/>
      <c r="I129" s="150">
        <f>IF('様式C_研究分担医師等'!J171="","",'様式C_研究分担医師等'!J171)</f>
      </c>
      <c r="J129" s="227"/>
      <c r="K129" s="472">
        <f>IF('様式C_研究分担医師等'!M171="","",'様式C_研究分担医師等'!M171)</f>
      </c>
      <c r="L129" s="473">
        <f>IF('様式C_研究責任医師'!J135="","",'様式C_研究責任医師'!J136)</f>
      </c>
      <c r="M129" s="302" t="str">
        <f>IF('様式C_研究責任医師'!K135="","",'様式C_研究責任医師'!K136)</f>
        <v>株式を保有している</v>
      </c>
      <c r="N129" s="229">
        <f>IF('様式C_研究分担医師等'!N171="","",'様式C_研究分担医師等'!N171)</f>
      </c>
      <c r="O129" s="98"/>
      <c r="P129" s="151"/>
      <c r="Q129" s="151"/>
    </row>
    <row r="130" spans="3:17" ht="97.5" customHeight="1">
      <c r="C130" s="483"/>
      <c r="D130" s="484"/>
      <c r="E130" s="485"/>
      <c r="F130" s="168" t="s">
        <v>51</v>
      </c>
      <c r="G130" s="146">
        <f>IF('様式C_研究分担医師等'!G172="","",'様式C_研究分担医師等'!G172)</f>
      </c>
      <c r="H130" s="226"/>
      <c r="I130" s="150">
        <f>IF('様式C_研究分担医師等'!J172="","",'様式C_研究分担医師等'!J172)</f>
      </c>
      <c r="J130" s="227"/>
      <c r="K130" s="472">
        <f>IF('様式C_研究分担医師等'!M172="","",'様式C_研究分担医師等'!M172)</f>
      </c>
      <c r="L130" s="473">
        <f>IF('様式C_研究責任医師'!J136="","",'様式C_研究責任医師'!J137)</f>
      </c>
      <c r="M130" s="302"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74" t="s">
        <v>181</v>
      </c>
      <c r="D131" s="475"/>
      <c r="E131" s="486"/>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2">
        <f>IF('様式C_研究分担医師等'!M173="","",'様式C_研究分担医師等'!M173)</f>
      </c>
      <c r="L131" s="473">
        <f>IF('様式C_研究責任医師'!J138="","",'様式C_研究責任医師'!J138)</f>
      </c>
      <c r="M131" s="302"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487"/>
      <c r="D132" s="488"/>
      <c r="E132" s="489"/>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2">
        <f>IF('様式C_研究分担医師等'!M175="","",'様式C_研究分担医師等'!M175)</f>
      </c>
      <c r="L132" s="473">
        <f>IF('様式C_研究責任医師'!J140="","",'様式C_研究責任医師'!J140)</f>
      </c>
      <c r="M132" s="302"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74" t="s">
        <v>173</v>
      </c>
      <c r="D133" s="475"/>
      <c r="E133" s="476"/>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2">
        <f>IF('様式C_研究分担医師等'!M177="","",'様式C_研究分担医師等'!M177)</f>
      </c>
      <c r="L133" s="473">
        <f>IF('様式C_研究責任医師'!J142="","",'様式C_研究責任医師'!J142)</f>
      </c>
      <c r="M133" s="302">
        <f>IF('様式C_研究責任医師'!K142="","",'様式C_研究責任医師'!K142)</f>
      </c>
      <c r="N133" s="229">
        <f>IF('様式C_研究分担医師等'!N177="","",'様式C_研究分担医師等'!N177)</f>
      </c>
      <c r="O133" s="98"/>
      <c r="P133" s="151"/>
      <c r="Q133" s="151"/>
    </row>
    <row r="134" spans="3:17" ht="97.5" customHeight="1">
      <c r="C134" s="477"/>
      <c r="D134" s="478"/>
      <c r="E134" s="479"/>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2">
        <f>IF('様式C_研究分担医師等'!M179="","",'様式C_研究分担医師等'!M179)</f>
      </c>
      <c r="L134" s="473">
        <f>IF('様式C_研究責任医師'!J144="","",'様式C_研究責任医師'!J144)</f>
      </c>
      <c r="M134" s="302">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47" t="s">
        <v>134</v>
      </c>
      <c r="B2" s="647"/>
      <c r="C2" s="647"/>
      <c r="D2" s="647"/>
      <c r="E2" s="647"/>
      <c r="F2" s="647"/>
      <c r="G2" s="647"/>
      <c r="H2" s="647"/>
      <c r="I2" s="647"/>
      <c r="J2" s="647"/>
      <c r="K2" s="647"/>
      <c r="L2" s="647"/>
      <c r="M2" s="647"/>
      <c r="N2" s="170"/>
    </row>
    <row r="3" spans="1:13" ht="29.25" customHeight="1">
      <c r="A3" s="190"/>
      <c r="B3" s="190"/>
      <c r="C3" s="190"/>
      <c r="D3" s="190"/>
      <c r="E3" s="190"/>
      <c r="F3" s="190"/>
      <c r="G3" s="190"/>
      <c r="H3" s="172"/>
      <c r="I3" s="217" t="s">
        <v>1</v>
      </c>
      <c r="J3" s="664"/>
      <c r="K3" s="332"/>
      <c r="L3" s="298"/>
      <c r="M3" s="170"/>
    </row>
    <row r="4" spans="1:13" s="4" customFormat="1" ht="33.75" customHeight="1">
      <c r="A4" s="648" t="s">
        <v>182</v>
      </c>
      <c r="B4" s="638">
        <f>IF('様式B'!D3="","",'様式B'!D3)</f>
      </c>
      <c r="C4" s="536"/>
      <c r="D4" s="536"/>
      <c r="E4" s="536"/>
      <c r="F4" s="190"/>
      <c r="G4" s="190"/>
      <c r="H4" s="172"/>
      <c r="I4" s="234" t="s">
        <v>2</v>
      </c>
      <c r="J4" s="665"/>
      <c r="K4" s="666"/>
      <c r="L4" s="667"/>
      <c r="M4" s="171"/>
    </row>
    <row r="5" spans="1:13" s="4" customFormat="1" ht="33.75" customHeight="1">
      <c r="A5" s="649"/>
      <c r="B5" s="452"/>
      <c r="C5" s="452"/>
      <c r="D5" s="452"/>
      <c r="E5" s="452"/>
      <c r="F5" s="190"/>
      <c r="G5" s="190"/>
      <c r="H5" s="172"/>
      <c r="I5" s="234" t="s">
        <v>3</v>
      </c>
      <c r="J5" s="665"/>
      <c r="K5" s="668"/>
      <c r="L5" s="669"/>
      <c r="M5" s="171"/>
    </row>
    <row r="6" spans="6:13" s="4" customFormat="1" ht="33.75" customHeight="1">
      <c r="F6" s="172"/>
      <c r="G6" s="172"/>
      <c r="H6" s="172"/>
      <c r="I6" s="234" t="s">
        <v>4</v>
      </c>
      <c r="J6" s="665" t="s">
        <v>143</v>
      </c>
      <c r="K6" s="666"/>
      <c r="L6" s="667"/>
      <c r="M6" s="171"/>
    </row>
    <row r="7" spans="1:12" s="4" customFormat="1" ht="33.75" customHeight="1">
      <c r="A7" s="178" t="s">
        <v>18</v>
      </c>
      <c r="B7" s="178" t="s">
        <v>19</v>
      </c>
      <c r="D7" s="178" t="s">
        <v>18</v>
      </c>
      <c r="E7" s="597" t="s">
        <v>19</v>
      </c>
      <c r="F7" s="302"/>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598">
        <f>IF('様式C_研究責任医師'!H10="","",'様式C_研究責任医師'!H10)</f>
      </c>
      <c r="F8" s="302"/>
      <c r="H8" s="174"/>
      <c r="I8" s="604">
        <f>IF('様式B'!C6="","",'様式B'!C6)</f>
      </c>
      <c r="J8" s="605"/>
      <c r="K8" s="605"/>
      <c r="L8" s="577"/>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598">
        <f>IF('様式C_研究責任医師'!H11="","",'様式C_研究責任医師'!H11)</f>
      </c>
      <c r="F9" s="302"/>
      <c r="H9" s="174"/>
      <c r="I9" s="606"/>
      <c r="J9" s="607"/>
      <c r="K9" s="607"/>
      <c r="L9" s="57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598">
        <f>IF('様式C_研究責任医師'!H12="","",'様式C_研究責任医師'!H12)</f>
      </c>
      <c r="F10" s="302"/>
      <c r="H10" s="174"/>
      <c r="I10" s="606"/>
      <c r="J10" s="607"/>
      <c r="K10" s="607"/>
      <c r="L10" s="57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598">
        <f>IF('様式C_研究責任医師'!H13="","",'様式C_研究責任医師'!H13)</f>
      </c>
      <c r="F11" s="302"/>
      <c r="H11" s="174"/>
      <c r="I11" s="608"/>
      <c r="J11" s="609"/>
      <c r="K11" s="609"/>
      <c r="L11" s="453"/>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598">
        <f>IF('様式C_研究責任医師'!H14="","",'様式C_研究責任医師'!H14)</f>
      </c>
      <c r="F12" s="302"/>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598">
        <f>IF('様式C_研究責任医師'!H15="","",'様式C_研究責任医師'!H15)</f>
      </c>
      <c r="F13" s="302"/>
      <c r="H13" s="174"/>
      <c r="I13" s="541"/>
      <c r="J13" s="322"/>
      <c r="K13" s="322"/>
      <c r="L13" s="610"/>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598">
        <f>IF('様式C_研究責任医師'!H16="","",'様式C_研究責任医師'!H16)</f>
      </c>
      <c r="F14" s="302"/>
      <c r="H14" s="174"/>
      <c r="I14" s="584"/>
      <c r="J14" s="585"/>
      <c r="K14" s="585"/>
      <c r="L14" s="611"/>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598">
        <f>IF('様式C_研究責任医師'!H17="","",'様式C_研究責任医師'!H17)</f>
      </c>
      <c r="F15" s="302"/>
      <c r="H15" s="174"/>
      <c r="I15" s="584"/>
      <c r="J15" s="585"/>
      <c r="K15" s="585"/>
      <c r="L15" s="611"/>
    </row>
    <row r="16" spans="1:12" s="4" customFormat="1" ht="13.5" customHeight="1">
      <c r="A16" s="175"/>
      <c r="B16" s="176"/>
      <c r="C16" s="177"/>
      <c r="D16" s="173"/>
      <c r="E16" s="174"/>
      <c r="F16" s="174"/>
      <c r="G16" s="174"/>
      <c r="H16" s="174"/>
      <c r="I16" s="324"/>
      <c r="J16" s="325"/>
      <c r="K16" s="325"/>
      <c r="L16" s="612"/>
    </row>
    <row r="17" spans="1:14" ht="36" customHeight="1">
      <c r="A17" s="184" t="s">
        <v>226</v>
      </c>
      <c r="B17" s="185"/>
      <c r="C17" s="185"/>
      <c r="D17" s="185"/>
      <c r="E17" s="170"/>
      <c r="F17" s="170"/>
      <c r="G17" s="170"/>
      <c r="H17" s="170"/>
      <c r="I17" s="170"/>
      <c r="J17" s="170"/>
      <c r="K17" s="170"/>
      <c r="L17" s="169" t="s">
        <v>224</v>
      </c>
      <c r="N17" s="170"/>
    </row>
    <row r="18" spans="1:13" ht="46.5" customHeight="1">
      <c r="A18" s="639" t="s">
        <v>183</v>
      </c>
      <c r="B18" s="640"/>
      <c r="C18" s="641" t="s">
        <v>152</v>
      </c>
      <c r="D18" s="642"/>
      <c r="E18" s="642"/>
      <c r="F18" s="613" t="s">
        <v>136</v>
      </c>
      <c r="G18" s="341"/>
      <c r="H18" s="341"/>
      <c r="I18" s="341"/>
      <c r="J18" s="341"/>
      <c r="K18" s="210" t="s">
        <v>184</v>
      </c>
      <c r="L18" s="210" t="s">
        <v>185</v>
      </c>
      <c r="M18" s="170"/>
    </row>
    <row r="19" spans="1:13" ht="45.75" customHeight="1">
      <c r="A19" s="616">
        <f>IF(ISNA(VLOOKUP(1,'様式B'!$A$15:$F$41,6,FALSE)),"",VLOOKUP(1,'様式B'!$A$15:$F$41,6,FALSE))</f>
      </c>
      <c r="B19" s="617"/>
      <c r="C19" s="624">
        <f>IF(F19="","","研究資金等を提供(Q2)")</f>
      </c>
      <c r="D19" s="191">
        <f>IF(C19="","","研究費の受入形態")</f>
      </c>
      <c r="E19" s="236">
        <f>IF(A19="","",IF(ISNA(VLOOKUP(A19&amp;"1",管計2,2,FALSE)),"",VLOOKUP(A19&amp;"1",管計2,2,FALSE)))</f>
      </c>
      <c r="F19" s="599">
        <f>IF(ISNA(VLOOKUP(A19,管理計画Q2,4,FALSE)),"",VLOOKUP(A19,管理計画Q2,4,FALSE))</f>
      </c>
      <c r="G19" s="600"/>
      <c r="H19" s="600"/>
      <c r="I19" s="600"/>
      <c r="J19" s="600"/>
      <c r="K19" s="614"/>
      <c r="L19" s="614"/>
      <c r="M19" s="170"/>
    </row>
    <row r="20" spans="1:13" ht="45.75" customHeight="1">
      <c r="A20" s="618"/>
      <c r="B20" s="619"/>
      <c r="C20" s="625"/>
      <c r="D20" s="191">
        <f>IF(C19="","","受入方法")</f>
      </c>
      <c r="E20" s="236">
        <f>IF(A19="","",IF(ISNA(VLOOKUP(A19&amp;"2",管計2,2,FALSE)),"",VLOOKUP(A19&amp;"2",管計2,2,FALSE)))</f>
      </c>
      <c r="F20" s="601"/>
      <c r="G20" s="539"/>
      <c r="H20" s="539"/>
      <c r="I20" s="539"/>
      <c r="J20" s="539"/>
      <c r="K20" s="615"/>
      <c r="L20" s="615"/>
      <c r="M20" s="170"/>
    </row>
    <row r="21" spans="1:13" ht="45.75" customHeight="1">
      <c r="A21" s="618"/>
      <c r="B21" s="619"/>
      <c r="C21" s="625"/>
      <c r="D21" s="191">
        <f>IF(C19="","","受入金額")</f>
      </c>
      <c r="E21" s="237">
        <f>IF(A19="","",IF(ISNA(VLOOKUP(A19&amp;"3",管計2,2,FALSE)),"",VLOOKUP(A19&amp;"3",管計2,2,FALSE)))</f>
      </c>
      <c r="F21" s="601"/>
      <c r="G21" s="539"/>
      <c r="H21" s="539"/>
      <c r="I21" s="539"/>
      <c r="J21" s="539"/>
      <c r="K21" s="615"/>
      <c r="L21" s="615"/>
      <c r="M21" s="170"/>
    </row>
    <row r="22" spans="1:13" ht="45.75" customHeight="1">
      <c r="A22" s="618"/>
      <c r="B22" s="619"/>
      <c r="C22" s="626"/>
      <c r="D22" s="191">
        <f>IF(C19="","","契約締結状況")</f>
      </c>
      <c r="E22" s="236">
        <f>IF(A19="","",IF(ISNA(VLOOKUP(A19&amp;"4",管計2,2,FALSE)),"",VLOOKUP(A19&amp;"4",管計2,2,FALSE)))</f>
      </c>
      <c r="F22" s="602"/>
      <c r="G22" s="540"/>
      <c r="H22" s="540"/>
      <c r="I22" s="540"/>
      <c r="J22" s="540"/>
      <c r="K22" s="415"/>
      <c r="L22" s="415"/>
      <c r="M22" s="170"/>
    </row>
    <row r="23" spans="1:13" ht="68.25" customHeight="1">
      <c r="A23" s="618"/>
      <c r="B23" s="619"/>
      <c r="C23" s="192">
        <f>IF(F23="","","物品、施設等の提供・貸与(Q3)")</f>
      </c>
      <c r="D23" s="191">
        <f>IF(C23="","","物品、施設等の内容")</f>
      </c>
      <c r="E23" s="236">
        <f>IF(A19="","",IF(ISNA(VLOOKUP(A19,管計3,2,FALSE)),"",VLOOKUP(A19,管計3,2,FALSE)))</f>
      </c>
      <c r="F23" s="603">
        <f>IF(ISNA(VLOOKUP($A19,管理計画Q3,4,FALSE)),"",VLOOKUP($A19,管理計画Q3,4,FALSE))</f>
      </c>
      <c r="G23" s="566"/>
      <c r="H23" s="566"/>
      <c r="I23" s="566"/>
      <c r="J23" s="566"/>
      <c r="K23" s="256"/>
      <c r="L23" s="256"/>
      <c r="M23" s="170"/>
    </row>
    <row r="24" spans="1:13" ht="49.5" customHeight="1">
      <c r="A24" s="618"/>
      <c r="B24" s="619"/>
      <c r="C24" s="622">
        <f>IF(F24="","","役務提供(Q4)")</f>
      </c>
      <c r="D24" s="203">
        <f>IF(C24="","","受領する役務の内容")</f>
      </c>
      <c r="E24" s="235">
        <f>IF(A19="","",IF(ISNA(VLOOKUP(A19&amp;"1",管計4,2,FALSE)),"",VLOOKUP(A19&amp;"1",管計4,2,FALSE)))</f>
      </c>
      <c r="F24" s="599">
        <f>IF(ISNA(VLOOKUP($A19,管理計画Q4,4,FALSE)),"",VLOOKUP($A19,管理計画Q4,4,FALSE))</f>
      </c>
      <c r="G24" s="600"/>
      <c r="H24" s="600"/>
      <c r="I24" s="600"/>
      <c r="J24" s="600"/>
      <c r="K24" s="614"/>
      <c r="L24" s="614"/>
      <c r="M24" s="170"/>
    </row>
    <row r="25" spans="1:13" ht="49.5" customHeight="1">
      <c r="A25" s="618"/>
      <c r="B25" s="619"/>
      <c r="C25" s="623"/>
      <c r="D25" s="203">
        <f>IF(C24="","","対象薬剤製薬企業の特定役務への関与の有無")</f>
      </c>
      <c r="E25" s="235">
        <f>IF(A19="","",IF(ISNA(VLOOKUP(A19&amp;"2",管計4,2,FALSE)),"",VLOOKUP(A19&amp;"2",管計4,2,FALSE)))</f>
      </c>
      <c r="F25" s="602"/>
      <c r="G25" s="540"/>
      <c r="H25" s="540"/>
      <c r="I25" s="540"/>
      <c r="J25" s="540"/>
      <c r="K25" s="415"/>
      <c r="L25" s="415"/>
      <c r="M25" s="170"/>
    </row>
    <row r="26" spans="1:13" ht="49.5" customHeight="1">
      <c r="A26" s="618"/>
      <c r="B26" s="619"/>
      <c r="C26" s="622">
        <f>IF(F26="","","製薬企業等の在籍者の従事(Q5)")</f>
      </c>
      <c r="D26" s="203">
        <f>IF(C26="","","受領する役務の内容")</f>
      </c>
      <c r="E26" s="235">
        <f>IF(A19="","",IF(ISNA(VLOOKUP(A19&amp;"1",管計5,2,FALSE)),"",VLOOKUP(A19&amp;"1",管計5,2,FALSE)))</f>
      </c>
      <c r="F26" s="599">
        <f>IF(ISNA(VLOOKUP($A19,管理計画Q5,4,FALSE)),"",VLOOKUP($A19,管理計画Q5,4,FALSE))</f>
      </c>
      <c r="G26" s="600"/>
      <c r="H26" s="600"/>
      <c r="I26" s="600"/>
      <c r="J26" s="600"/>
      <c r="K26" s="614"/>
      <c r="L26" s="614"/>
      <c r="M26" s="170"/>
    </row>
    <row r="27" spans="1:13" ht="49.5" customHeight="1">
      <c r="A27" s="620"/>
      <c r="B27" s="621"/>
      <c r="C27" s="623"/>
      <c r="D27" s="203">
        <f>IF(C26="","","対象薬剤製薬企業の特定役務への関与の有無")</f>
      </c>
      <c r="E27" s="235">
        <f>IF(A19="","",IF(ISNA(VLOOKUP(A19&amp;"2",管計5,2,FALSE)),"",VLOOKUP(A19&amp;"2",管計5,2,FALSE)))</f>
      </c>
      <c r="F27" s="602"/>
      <c r="G27" s="540"/>
      <c r="H27" s="540"/>
      <c r="I27" s="540"/>
      <c r="J27" s="540"/>
      <c r="K27" s="415"/>
      <c r="L27" s="415"/>
      <c r="M27" s="170"/>
    </row>
    <row r="28" spans="1:13" ht="45.75" customHeight="1">
      <c r="A28" s="616">
        <f>IF(ISNA(VLOOKUP(2,'様式B'!$A$15:$F$41,6,FALSE)),"",VLOOKUP(2,'様式B'!$A$15:$F$41,6,FALSE))</f>
      </c>
      <c r="B28" s="617"/>
      <c r="C28" s="624">
        <f>IF(F28="","","研究資金等を提供(Q2)")</f>
      </c>
      <c r="D28" s="191">
        <f>IF(C28="","","研究費の受入形態")</f>
      </c>
      <c r="E28" s="236">
        <f>IF(A28="","",IF(ISNA(VLOOKUP(A28&amp;"1",管計2,2,FALSE)),"",VLOOKUP(A28&amp;"1",管計2,2,FALSE)))</f>
      </c>
      <c r="F28" s="599">
        <f>IF(ISNA(VLOOKUP(A28,管理計画Q2,4,FALSE)),"",VLOOKUP(A28,管理計画Q2,4,FALSE))</f>
      </c>
      <c r="G28" s="600"/>
      <c r="H28" s="600"/>
      <c r="I28" s="600"/>
      <c r="J28" s="600"/>
      <c r="K28" s="614"/>
      <c r="L28" s="614"/>
      <c r="M28" s="170"/>
    </row>
    <row r="29" spans="1:13" ht="45.75" customHeight="1">
      <c r="A29" s="618"/>
      <c r="B29" s="619"/>
      <c r="C29" s="625"/>
      <c r="D29" s="191">
        <f>IF(C28="","","受入方法")</f>
      </c>
      <c r="E29" s="236">
        <f>IF(A28="","",IF(ISNA(VLOOKUP(A28&amp;"2",管計2,2,FALSE)),"",VLOOKUP(A28&amp;"2",管計2,2,FALSE)))</f>
      </c>
      <c r="F29" s="601"/>
      <c r="G29" s="539"/>
      <c r="H29" s="539"/>
      <c r="I29" s="539"/>
      <c r="J29" s="539"/>
      <c r="K29" s="615"/>
      <c r="L29" s="615"/>
      <c r="M29" s="170"/>
    </row>
    <row r="30" spans="1:13" ht="45.75" customHeight="1">
      <c r="A30" s="618"/>
      <c r="B30" s="619"/>
      <c r="C30" s="625"/>
      <c r="D30" s="191">
        <f>IF(C28="","","受入金額")</f>
      </c>
      <c r="E30" s="237">
        <f>IF(A28="","",IF(ISNA(VLOOKUP(A28&amp;"3",管計2,2,FALSE)),"",VLOOKUP(A28&amp;"3",管計2,2,FALSE)))</f>
      </c>
      <c r="F30" s="601"/>
      <c r="G30" s="539"/>
      <c r="H30" s="539"/>
      <c r="I30" s="539"/>
      <c r="J30" s="539"/>
      <c r="K30" s="615"/>
      <c r="L30" s="615"/>
      <c r="M30" s="170"/>
    </row>
    <row r="31" spans="1:13" ht="45.75" customHeight="1">
      <c r="A31" s="618"/>
      <c r="B31" s="619"/>
      <c r="C31" s="626"/>
      <c r="D31" s="191">
        <f>IF(C28="","","契約締結状況")</f>
      </c>
      <c r="E31" s="236">
        <f>IF(A28="","",IF(ISNA(VLOOKUP(A28&amp;"4",管計2,2,FALSE)),"",VLOOKUP(A28&amp;"4",管計2,2,FALSE)))</f>
      </c>
      <c r="F31" s="602"/>
      <c r="G31" s="540"/>
      <c r="H31" s="540"/>
      <c r="I31" s="540"/>
      <c r="J31" s="540"/>
      <c r="K31" s="415"/>
      <c r="L31" s="415"/>
      <c r="M31" s="170"/>
    </row>
    <row r="32" spans="1:13" ht="68.25" customHeight="1">
      <c r="A32" s="618"/>
      <c r="B32" s="619"/>
      <c r="C32" s="192">
        <f>IF(F32="","","物品、施設等の提供・貸与(Q3)")</f>
      </c>
      <c r="D32" s="191">
        <f>IF(C32="","","物品、施設等の内容")</f>
      </c>
      <c r="E32" s="236">
        <f>IF(A28="","",IF(ISNA(VLOOKUP(A28,管計3,2,FALSE)),"",VLOOKUP(A28,管計3,2,FALSE)))</f>
      </c>
      <c r="F32" s="603">
        <f>IF(ISNA(VLOOKUP($A28,管理計画Q3,4,FALSE)),"",VLOOKUP($A28,管理計画Q3,4,FALSE))</f>
      </c>
      <c r="G32" s="566"/>
      <c r="H32" s="566"/>
      <c r="I32" s="566"/>
      <c r="J32" s="566"/>
      <c r="K32" s="256"/>
      <c r="L32" s="256"/>
      <c r="M32" s="170"/>
    </row>
    <row r="33" spans="1:13" ht="49.5" customHeight="1">
      <c r="A33" s="618"/>
      <c r="B33" s="619"/>
      <c r="C33" s="622">
        <f>IF(F33="","","役務提供(Q4)")</f>
      </c>
      <c r="D33" s="203">
        <f>IF(C33="","","受領する役務の内容")</f>
      </c>
      <c r="E33" s="235">
        <f>IF(A28="","",IF(ISNA(VLOOKUP(A28&amp;"1",管計4,2,FALSE)),"",VLOOKUP(A28&amp;"1",管計4,2,FALSE)))</f>
      </c>
      <c r="F33" s="599">
        <f>IF(ISNA(VLOOKUP($A28,管理計画Q4,4,FALSE)),"",VLOOKUP($A28,管理計画Q4,4,FALSE))</f>
      </c>
      <c r="G33" s="600"/>
      <c r="H33" s="600"/>
      <c r="I33" s="600"/>
      <c r="J33" s="600"/>
      <c r="K33" s="614"/>
      <c r="L33" s="614"/>
      <c r="M33" s="170"/>
    </row>
    <row r="34" spans="1:13" ht="49.5" customHeight="1">
      <c r="A34" s="618"/>
      <c r="B34" s="619"/>
      <c r="C34" s="623"/>
      <c r="D34" s="203">
        <f>IF(C33="","","対象薬剤製薬企業の特定役務への関与の有無")</f>
      </c>
      <c r="E34" s="235">
        <f>IF(A28="","",IF(ISNA(VLOOKUP(A28&amp;"2",管計4,2,FALSE)),"",VLOOKUP(A28&amp;"2",管計4,2,FALSE)))</f>
      </c>
      <c r="F34" s="602"/>
      <c r="G34" s="540"/>
      <c r="H34" s="540"/>
      <c r="I34" s="540"/>
      <c r="J34" s="540"/>
      <c r="K34" s="415"/>
      <c r="L34" s="415"/>
      <c r="M34" s="170"/>
    </row>
    <row r="35" spans="1:13" ht="49.5" customHeight="1">
      <c r="A35" s="618"/>
      <c r="B35" s="619"/>
      <c r="C35" s="622">
        <f>IF(F35="","","製薬企業等の在籍者の従事(Q5)")</f>
      </c>
      <c r="D35" s="203">
        <f>IF(C35="","","受領する役務の内容")</f>
      </c>
      <c r="E35" s="235">
        <f>IF(A28="","",IF(ISNA(VLOOKUP(A28&amp;"1",管計5,2,FALSE)),"",VLOOKUP(A28&amp;"1",管計5,2,FALSE)))</f>
      </c>
      <c r="F35" s="599">
        <f>IF(ISNA(VLOOKUP($A28,管理計画Q5,4,FALSE)),"",VLOOKUP($A28,管理計画Q5,4,FALSE))</f>
      </c>
      <c r="G35" s="600"/>
      <c r="H35" s="600"/>
      <c r="I35" s="600"/>
      <c r="J35" s="600"/>
      <c r="K35" s="614"/>
      <c r="L35" s="614"/>
      <c r="M35" s="170"/>
    </row>
    <row r="36" spans="1:13" ht="49.5" customHeight="1">
      <c r="A36" s="620"/>
      <c r="B36" s="621"/>
      <c r="C36" s="623"/>
      <c r="D36" s="203">
        <f>IF(C35="","","対象薬剤製薬企業の特定役務への関与の有無")</f>
      </c>
      <c r="E36" s="235">
        <f>IF(A28="","",IF(ISNA(VLOOKUP(A28&amp;"2",管計5,2,FALSE)),"",VLOOKUP(A28&amp;"2",管計5,2,FALSE)))</f>
      </c>
      <c r="F36" s="602"/>
      <c r="G36" s="540"/>
      <c r="H36" s="540"/>
      <c r="I36" s="540"/>
      <c r="J36" s="540"/>
      <c r="K36" s="415"/>
      <c r="L36" s="415"/>
      <c r="M36" s="170"/>
    </row>
    <row r="37" spans="1:13" ht="45.75" customHeight="1">
      <c r="A37" s="616">
        <f>IF(ISNA(VLOOKUP(3,'様式B'!$A$15:$F$41,6,FALSE)),"",VLOOKUP(3,'様式B'!$A$15:$F$41,6,FALSE))</f>
      </c>
      <c r="B37" s="617"/>
      <c r="C37" s="624">
        <f>IF(F37="","","研究資金等を提供(Q2)")</f>
      </c>
      <c r="D37" s="191">
        <f>IF(C37="","","研究費の受入形態")</f>
      </c>
      <c r="E37" s="236">
        <f>IF(A37="","",IF(ISNA(VLOOKUP(A37&amp;"1",管計2,2,FALSE)),"",VLOOKUP(A37&amp;"1",管計2,2,FALSE)))</f>
      </c>
      <c r="F37" s="599">
        <f>IF(ISNA(VLOOKUP(A37,管理計画Q2,4,FALSE)),"",VLOOKUP(A37,管理計画Q2,4,FALSE))</f>
      </c>
      <c r="G37" s="600"/>
      <c r="H37" s="600"/>
      <c r="I37" s="600"/>
      <c r="J37" s="600"/>
      <c r="K37" s="614"/>
      <c r="L37" s="614"/>
      <c r="M37" s="170"/>
    </row>
    <row r="38" spans="1:13" ht="45.75" customHeight="1">
      <c r="A38" s="618"/>
      <c r="B38" s="619"/>
      <c r="C38" s="625"/>
      <c r="D38" s="191">
        <f>IF(C37="","","受入方法")</f>
      </c>
      <c r="E38" s="236">
        <f>IF(A37="","",IF(ISNA(VLOOKUP(A37&amp;"2",管計2,2,FALSE)),"",VLOOKUP(A37&amp;"2",管計2,2,FALSE)))</f>
      </c>
      <c r="F38" s="601"/>
      <c r="G38" s="539"/>
      <c r="H38" s="539"/>
      <c r="I38" s="539"/>
      <c r="J38" s="539"/>
      <c r="K38" s="615"/>
      <c r="L38" s="615"/>
      <c r="M38" s="170"/>
    </row>
    <row r="39" spans="1:13" ht="45.75" customHeight="1">
      <c r="A39" s="618"/>
      <c r="B39" s="619"/>
      <c r="C39" s="625"/>
      <c r="D39" s="191">
        <f>IF(C37="","","受入金額")</f>
      </c>
      <c r="E39" s="237">
        <f>IF(A37="","",IF(ISNA(VLOOKUP(A37&amp;"3",管計2,2,FALSE)),"",VLOOKUP(A37&amp;"3",管計2,2,FALSE)))</f>
      </c>
      <c r="F39" s="601"/>
      <c r="G39" s="539"/>
      <c r="H39" s="539"/>
      <c r="I39" s="539"/>
      <c r="J39" s="539"/>
      <c r="K39" s="615"/>
      <c r="L39" s="615"/>
      <c r="M39" s="170"/>
    </row>
    <row r="40" spans="1:13" ht="45.75" customHeight="1">
      <c r="A40" s="618"/>
      <c r="B40" s="619"/>
      <c r="C40" s="626"/>
      <c r="D40" s="191">
        <f>IF(C37="","","契約締結状況")</f>
      </c>
      <c r="E40" s="236">
        <f>IF(A37="","",IF(ISNA(VLOOKUP(A37&amp;"4",管計2,2,FALSE)),"",VLOOKUP(A37&amp;"4",管計2,2,FALSE)))</f>
      </c>
      <c r="F40" s="602"/>
      <c r="G40" s="540"/>
      <c r="H40" s="540"/>
      <c r="I40" s="540"/>
      <c r="J40" s="540"/>
      <c r="K40" s="415"/>
      <c r="L40" s="415"/>
      <c r="M40" s="170"/>
    </row>
    <row r="41" spans="1:13" ht="68.25" customHeight="1">
      <c r="A41" s="618"/>
      <c r="B41" s="619"/>
      <c r="C41" s="192">
        <f>IF(F41="","","物品、施設等の提供・貸与(Q3)")</f>
      </c>
      <c r="D41" s="191">
        <f>IF(C41="","","物品、施設等の内容")</f>
      </c>
      <c r="E41" s="236">
        <f>IF(A37="","",IF(ISNA(VLOOKUP(A37,管計3,2,FALSE)),"",VLOOKUP(A37,管計3,2,FALSE)))</f>
      </c>
      <c r="F41" s="603">
        <f>IF(ISNA(VLOOKUP($A37,管理計画Q3,4,FALSE)),"",VLOOKUP($A37,管理計画Q3,4,FALSE))</f>
      </c>
      <c r="G41" s="566"/>
      <c r="H41" s="566"/>
      <c r="I41" s="566"/>
      <c r="J41" s="566"/>
      <c r="K41" s="256"/>
      <c r="L41" s="256"/>
      <c r="M41" s="170"/>
    </row>
    <row r="42" spans="1:13" ht="49.5" customHeight="1">
      <c r="A42" s="618"/>
      <c r="B42" s="619"/>
      <c r="C42" s="622">
        <f>IF(F42="","","役務提供(Q4)")</f>
      </c>
      <c r="D42" s="203">
        <f>IF(C42="","","受領する役務の内容")</f>
      </c>
      <c r="E42" s="235">
        <f>IF(A37="","",IF(ISNA(VLOOKUP(A37&amp;"1",管計4,2,FALSE)),"",VLOOKUP(A37&amp;"1",管計4,2,FALSE)))</f>
      </c>
      <c r="F42" s="599">
        <f>IF(ISNA(VLOOKUP($A37,管理計画Q4,4,FALSE)),"",VLOOKUP($A37,管理計画Q4,4,FALSE))</f>
      </c>
      <c r="G42" s="600"/>
      <c r="H42" s="600"/>
      <c r="I42" s="600"/>
      <c r="J42" s="600"/>
      <c r="K42" s="614"/>
      <c r="L42" s="614"/>
      <c r="M42" s="170"/>
    </row>
    <row r="43" spans="1:13" ht="49.5" customHeight="1">
      <c r="A43" s="618"/>
      <c r="B43" s="619"/>
      <c r="C43" s="623"/>
      <c r="D43" s="203">
        <f>IF(C42="","","対象薬剤製薬企業の特定役務への関与の有無")</f>
      </c>
      <c r="E43" s="235">
        <f>IF(A37="","",IF(ISNA(VLOOKUP(A37&amp;"2",管計4,2,FALSE)),"",VLOOKUP(A37&amp;"2",管計4,2,FALSE)))</f>
      </c>
      <c r="F43" s="602"/>
      <c r="G43" s="540"/>
      <c r="H43" s="540"/>
      <c r="I43" s="540"/>
      <c r="J43" s="540"/>
      <c r="K43" s="415"/>
      <c r="L43" s="415"/>
      <c r="M43" s="170"/>
    </row>
    <row r="44" spans="1:13" ht="49.5" customHeight="1">
      <c r="A44" s="618"/>
      <c r="B44" s="619"/>
      <c r="C44" s="622">
        <f>IF(F44="","","製薬企業等の在籍者の従事(Q5)")</f>
      </c>
      <c r="D44" s="203">
        <f>IF(C44="","","受領する役務の内容")</f>
      </c>
      <c r="E44" s="235">
        <f>IF(A37="","",IF(ISNA(VLOOKUP(A37&amp;"1",管計5,2,FALSE)),"",VLOOKUP(A37&amp;"1",管計5,2,FALSE)))</f>
      </c>
      <c r="F44" s="599">
        <f>IF(ISNA(VLOOKUP($A37,管理計画Q5,4,FALSE)),"",VLOOKUP($A37,管理計画Q5,4,FALSE))</f>
      </c>
      <c r="G44" s="600"/>
      <c r="H44" s="600"/>
      <c r="I44" s="600"/>
      <c r="J44" s="600"/>
      <c r="K44" s="614"/>
      <c r="L44" s="614"/>
      <c r="M44" s="170"/>
    </row>
    <row r="45" spans="1:13" ht="49.5" customHeight="1">
      <c r="A45" s="620"/>
      <c r="B45" s="621"/>
      <c r="C45" s="623"/>
      <c r="D45" s="203">
        <f>IF(C44="","","対象薬剤製薬企業の特定役務への関与の有無")</f>
      </c>
      <c r="E45" s="235">
        <f>IF(A37="","",IF(ISNA(VLOOKUP(A37&amp;"2",管計5,2,FALSE)),"",VLOOKUP(A37&amp;"2",管計5,2,FALSE)))</f>
      </c>
      <c r="F45" s="602"/>
      <c r="G45" s="540"/>
      <c r="H45" s="540"/>
      <c r="I45" s="540"/>
      <c r="J45" s="540"/>
      <c r="K45" s="415"/>
      <c r="L45" s="415"/>
      <c r="M45" s="170"/>
    </row>
    <row r="46" spans="1:13" ht="45.75" customHeight="1">
      <c r="A46" s="616">
        <f>IF(ISNA(VLOOKUP(4,'様式B'!$A$15:$F$41,6,FALSE)),"",VLOOKUP(4,'様式B'!$A$15:$F$41,6,FALSE))</f>
      </c>
      <c r="B46" s="617"/>
      <c r="C46" s="624">
        <f>IF(F46="","","研究資金等を提供(Q2)")</f>
      </c>
      <c r="D46" s="191">
        <f>IF(C46="","","研究費の受入形態")</f>
      </c>
      <c r="E46" s="236">
        <f>IF(A46="","",IF(ISNA(VLOOKUP(A46&amp;"1",管計2,2,FALSE)),"",VLOOKUP(A46&amp;"1",管計2,2,FALSE)))</f>
      </c>
      <c r="F46" s="599">
        <f>IF(ISNA(VLOOKUP(A46,管理計画Q2,4,FALSE)),"",VLOOKUP(A46,管理計画Q2,4,FALSE))</f>
      </c>
      <c r="G46" s="600"/>
      <c r="H46" s="600"/>
      <c r="I46" s="600"/>
      <c r="J46" s="600"/>
      <c r="K46" s="614"/>
      <c r="L46" s="614"/>
      <c r="M46" s="170"/>
    </row>
    <row r="47" spans="1:13" ht="45.75" customHeight="1">
      <c r="A47" s="618"/>
      <c r="B47" s="619"/>
      <c r="C47" s="625"/>
      <c r="D47" s="191">
        <f>IF(C46="","","受入方法")</f>
      </c>
      <c r="E47" s="236">
        <f>IF(A46="","",IF(ISNA(VLOOKUP(A46&amp;"2",管計2,2,FALSE)),"",VLOOKUP(A46&amp;"2",管計2,2,FALSE)))</f>
      </c>
      <c r="F47" s="601"/>
      <c r="G47" s="539"/>
      <c r="H47" s="539"/>
      <c r="I47" s="539"/>
      <c r="J47" s="539"/>
      <c r="K47" s="615"/>
      <c r="L47" s="615"/>
      <c r="M47" s="170"/>
    </row>
    <row r="48" spans="1:13" ht="45.75" customHeight="1">
      <c r="A48" s="618"/>
      <c r="B48" s="619"/>
      <c r="C48" s="625"/>
      <c r="D48" s="191">
        <f>IF(C46="","","受入金額")</f>
      </c>
      <c r="E48" s="237">
        <f>IF(A46="","",IF(ISNA(VLOOKUP(A46&amp;"3",管計2,2,FALSE)),"",VLOOKUP(A46&amp;"3",管計2,2,FALSE)))</f>
      </c>
      <c r="F48" s="601"/>
      <c r="G48" s="539"/>
      <c r="H48" s="539"/>
      <c r="I48" s="539"/>
      <c r="J48" s="539"/>
      <c r="K48" s="615"/>
      <c r="L48" s="615"/>
      <c r="M48" s="170"/>
    </row>
    <row r="49" spans="1:13" ht="45.75" customHeight="1">
      <c r="A49" s="618"/>
      <c r="B49" s="619"/>
      <c r="C49" s="626"/>
      <c r="D49" s="191">
        <f>IF(C46="","","契約締結状況")</f>
      </c>
      <c r="E49" s="236">
        <f>IF(A46="","",IF(ISNA(VLOOKUP(A46&amp;"4",管計2,2,FALSE)),"",VLOOKUP(A46&amp;"4",管計2,2,FALSE)))</f>
      </c>
      <c r="F49" s="602"/>
      <c r="G49" s="540"/>
      <c r="H49" s="540"/>
      <c r="I49" s="540"/>
      <c r="J49" s="540"/>
      <c r="K49" s="415"/>
      <c r="L49" s="415"/>
      <c r="M49" s="170"/>
    </row>
    <row r="50" spans="1:13" ht="68.25" customHeight="1">
      <c r="A50" s="618"/>
      <c r="B50" s="619"/>
      <c r="C50" s="192">
        <f>IF(F50="","","物品、施設等の提供・貸与(Q3)")</f>
      </c>
      <c r="D50" s="191">
        <f>IF(C50="","","物品、施設等の内容")</f>
      </c>
      <c r="E50" s="236">
        <f>IF(A46="","",IF(ISNA(VLOOKUP(A46,管計3,2,FALSE)),"",VLOOKUP(A46,管計3,2,FALSE)))</f>
      </c>
      <c r="F50" s="603">
        <f>IF(ISNA(VLOOKUP($A46,管理計画Q3,4,FALSE)),"",VLOOKUP($A46,管理計画Q3,4,FALSE))</f>
      </c>
      <c r="G50" s="566"/>
      <c r="H50" s="566"/>
      <c r="I50" s="566"/>
      <c r="J50" s="566"/>
      <c r="K50" s="256"/>
      <c r="L50" s="256"/>
      <c r="M50" s="170"/>
    </row>
    <row r="51" spans="1:13" ht="49.5" customHeight="1">
      <c r="A51" s="618"/>
      <c r="B51" s="619"/>
      <c r="C51" s="622">
        <f>IF(F51="","","役務提供(Q4)")</f>
      </c>
      <c r="D51" s="203">
        <f>IF(C51="","","受領する役務の内容")</f>
      </c>
      <c r="E51" s="235">
        <f>IF(A46="","",IF(ISNA(VLOOKUP(A46&amp;"1",管計4,2,FALSE)),"",VLOOKUP(A46&amp;"1",管計4,2,FALSE)))</f>
      </c>
      <c r="F51" s="599">
        <f>IF(ISNA(VLOOKUP($A46,管理計画Q4,4,FALSE)),"",VLOOKUP($A46,管理計画Q4,4,FALSE))</f>
      </c>
      <c r="G51" s="600"/>
      <c r="H51" s="600"/>
      <c r="I51" s="600"/>
      <c r="J51" s="600"/>
      <c r="K51" s="614"/>
      <c r="L51" s="614"/>
      <c r="M51" s="170"/>
    </row>
    <row r="52" spans="1:13" ht="49.5" customHeight="1">
      <c r="A52" s="618"/>
      <c r="B52" s="619"/>
      <c r="C52" s="623"/>
      <c r="D52" s="203">
        <f>IF(C51="","","対象薬剤製薬企業の特定役務への関与の有無")</f>
      </c>
      <c r="E52" s="235">
        <f>IF(A46="","",IF(ISNA(VLOOKUP(A46&amp;"2",管計4,2,FALSE)),"",VLOOKUP(A46&amp;"2",管計4,2,FALSE)))</f>
      </c>
      <c r="F52" s="602"/>
      <c r="G52" s="540"/>
      <c r="H52" s="540"/>
      <c r="I52" s="540"/>
      <c r="J52" s="540"/>
      <c r="K52" s="415"/>
      <c r="L52" s="415"/>
      <c r="M52" s="170"/>
    </row>
    <row r="53" spans="1:13" ht="49.5" customHeight="1">
      <c r="A53" s="618"/>
      <c r="B53" s="619"/>
      <c r="C53" s="622">
        <f>IF(F53="","","製薬企業等の在籍者の従事(Q5)")</f>
      </c>
      <c r="D53" s="203">
        <f>IF(C53="","","受領する役務の内容")</f>
      </c>
      <c r="E53" s="235">
        <f>IF(A46="","",IF(ISNA(VLOOKUP(A46&amp;"1",管計5,2,FALSE)),"",VLOOKUP(A46&amp;"1",管計5,2,FALSE)))</f>
      </c>
      <c r="F53" s="599">
        <f>IF(ISNA(VLOOKUP($A46,管理計画Q5,4,FALSE)),"",VLOOKUP($A46,管理計画Q5,4,FALSE))</f>
      </c>
      <c r="G53" s="600"/>
      <c r="H53" s="600"/>
      <c r="I53" s="600"/>
      <c r="J53" s="600"/>
      <c r="K53" s="614"/>
      <c r="L53" s="614"/>
      <c r="M53" s="170"/>
    </row>
    <row r="54" spans="1:13" ht="49.5" customHeight="1">
      <c r="A54" s="620"/>
      <c r="B54" s="621"/>
      <c r="C54" s="623"/>
      <c r="D54" s="203">
        <f>IF(C53="","","対象薬剤製薬企業の特定役務への関与の有無")</f>
      </c>
      <c r="E54" s="235">
        <f>IF(A46="","",IF(ISNA(VLOOKUP(A46&amp;"2",管計5,2,FALSE)),"",VLOOKUP(A46&amp;"2",管計5,2,FALSE)))</f>
      </c>
      <c r="F54" s="602"/>
      <c r="G54" s="540"/>
      <c r="H54" s="540"/>
      <c r="I54" s="540"/>
      <c r="J54" s="540"/>
      <c r="K54" s="415"/>
      <c r="L54" s="415"/>
      <c r="M54" s="170"/>
    </row>
    <row r="55" spans="1:13" ht="45.75" customHeight="1">
      <c r="A55" s="616">
        <f>IF(ISNA(VLOOKUP(5,'様式B'!$A$15:$F$41,6,FALSE)),"",VLOOKUP(5,'様式B'!$A$15:$F$41,6,FALSE))</f>
      </c>
      <c r="B55" s="617"/>
      <c r="C55" s="624">
        <f>IF(F55="","","研究資金等を提供(Q2)")</f>
      </c>
      <c r="D55" s="191">
        <f>IF(C55="","","研究費の受入形態")</f>
      </c>
      <c r="E55" s="236">
        <f>IF(A55="","",IF(ISNA(VLOOKUP(A55&amp;"1",管計2,2,FALSE)),"",VLOOKUP(A55&amp;"1",管計2,2,FALSE)))</f>
      </c>
      <c r="F55" s="599">
        <f>IF(ISNA(VLOOKUP(A55,管理計画Q2,4,FALSE)),"",VLOOKUP(A55,管理計画Q2,4,FALSE))</f>
      </c>
      <c r="G55" s="600"/>
      <c r="H55" s="600"/>
      <c r="I55" s="600"/>
      <c r="J55" s="600"/>
      <c r="K55" s="614"/>
      <c r="L55" s="614"/>
      <c r="M55" s="170"/>
    </row>
    <row r="56" spans="1:13" ht="45.75" customHeight="1">
      <c r="A56" s="618"/>
      <c r="B56" s="619"/>
      <c r="C56" s="625"/>
      <c r="D56" s="191">
        <f>IF(C55="","","受入方法")</f>
      </c>
      <c r="E56" s="236">
        <f>IF(A55="","",IF(ISNA(VLOOKUP(A55&amp;"2",管計2,2,FALSE)),"",VLOOKUP(A55&amp;"2",管計2,2,FALSE)))</f>
      </c>
      <c r="F56" s="601"/>
      <c r="G56" s="539"/>
      <c r="H56" s="539"/>
      <c r="I56" s="539"/>
      <c r="J56" s="539"/>
      <c r="K56" s="615"/>
      <c r="L56" s="615"/>
      <c r="M56" s="170"/>
    </row>
    <row r="57" spans="1:13" ht="45.75" customHeight="1">
      <c r="A57" s="618"/>
      <c r="B57" s="619"/>
      <c r="C57" s="625"/>
      <c r="D57" s="191">
        <f>IF(C55="","","受入金額")</f>
      </c>
      <c r="E57" s="237">
        <f>IF(A55="","",IF(ISNA(VLOOKUP(A55&amp;"3",管計2,2,FALSE)),"",VLOOKUP(A55&amp;"3",管計2,2,FALSE)))</f>
      </c>
      <c r="F57" s="601"/>
      <c r="G57" s="539"/>
      <c r="H57" s="539"/>
      <c r="I57" s="539"/>
      <c r="J57" s="539"/>
      <c r="K57" s="615"/>
      <c r="L57" s="615"/>
      <c r="M57" s="170"/>
    </row>
    <row r="58" spans="1:13" ht="45.75" customHeight="1">
      <c r="A58" s="618"/>
      <c r="B58" s="619"/>
      <c r="C58" s="626"/>
      <c r="D58" s="191">
        <f>IF(C55="","","契約締結状況")</f>
      </c>
      <c r="E58" s="236">
        <f>IF(A55="","",IF(ISNA(VLOOKUP(A55&amp;"4",管計2,2,FALSE)),"",VLOOKUP(A55&amp;"4",管計2,2,FALSE)))</f>
      </c>
      <c r="F58" s="602"/>
      <c r="G58" s="540"/>
      <c r="H58" s="540"/>
      <c r="I58" s="540"/>
      <c r="J58" s="540"/>
      <c r="K58" s="415"/>
      <c r="L58" s="415"/>
      <c r="M58" s="170"/>
    </row>
    <row r="59" spans="1:13" ht="68.25" customHeight="1">
      <c r="A59" s="618"/>
      <c r="B59" s="619"/>
      <c r="C59" s="192">
        <f>IF(F59="","","物品、施設等の提供・貸与(Q3)")</f>
      </c>
      <c r="D59" s="191">
        <f>IF(C59="","","物品、施設等の内容")</f>
      </c>
      <c r="E59" s="236">
        <f>IF(A55="","",IF(ISNA(VLOOKUP(A55,管計3,2,FALSE)),"",VLOOKUP(A55,管計3,2,FALSE)))</f>
      </c>
      <c r="F59" s="603">
        <f>IF(ISNA(VLOOKUP($A55,管理計画Q3,4,FALSE)),"",VLOOKUP($A55,管理計画Q3,4,FALSE))</f>
      </c>
      <c r="G59" s="566"/>
      <c r="H59" s="566"/>
      <c r="I59" s="566"/>
      <c r="J59" s="566"/>
      <c r="K59" s="256"/>
      <c r="L59" s="256"/>
      <c r="M59" s="170"/>
    </row>
    <row r="60" spans="1:13" ht="49.5" customHeight="1">
      <c r="A60" s="618"/>
      <c r="B60" s="619"/>
      <c r="C60" s="622">
        <f>IF(F60="","","役務提供(Q4)")</f>
      </c>
      <c r="D60" s="203">
        <f>IF(C60="","","受領する役務の内容")</f>
      </c>
      <c r="E60" s="235">
        <f>IF(A55="","",IF(ISNA(VLOOKUP(A55&amp;"1",管計4,2,FALSE)),"",VLOOKUP(A55&amp;"1",管計4,2,FALSE)))</f>
      </c>
      <c r="F60" s="599">
        <f>IF(ISNA(VLOOKUP($A55,管理計画Q4,4,FALSE)),"",VLOOKUP($A55,管理計画Q4,4,FALSE))</f>
      </c>
      <c r="G60" s="600"/>
      <c r="H60" s="600"/>
      <c r="I60" s="600"/>
      <c r="J60" s="600"/>
      <c r="K60" s="614"/>
      <c r="L60" s="614"/>
      <c r="M60" s="170"/>
    </row>
    <row r="61" spans="1:13" ht="49.5" customHeight="1">
      <c r="A61" s="618"/>
      <c r="B61" s="619"/>
      <c r="C61" s="623"/>
      <c r="D61" s="203">
        <f>IF(C60="","","対象薬剤製薬企業の特定役務への関与の有無")</f>
      </c>
      <c r="E61" s="235">
        <f>IF(A55="","",IF(ISNA(VLOOKUP(A55&amp;"2",管計4,2,FALSE)),"",VLOOKUP(A55&amp;"2",管計4,2,FALSE)))</f>
      </c>
      <c r="F61" s="602"/>
      <c r="G61" s="540"/>
      <c r="H61" s="540"/>
      <c r="I61" s="540"/>
      <c r="J61" s="540"/>
      <c r="K61" s="415"/>
      <c r="L61" s="415"/>
      <c r="M61" s="170"/>
    </row>
    <row r="62" spans="1:13" ht="49.5" customHeight="1">
      <c r="A62" s="618"/>
      <c r="B62" s="619"/>
      <c r="C62" s="622">
        <f>IF(F62="","","製薬企業等の在籍者の従事(Q5)")</f>
      </c>
      <c r="D62" s="203">
        <f>IF(C62="","","受領する役務の内容")</f>
      </c>
      <c r="E62" s="235">
        <f>IF(A55="","",IF(ISNA(VLOOKUP(A55&amp;"1",管計5,2,FALSE)),"",VLOOKUP(A55&amp;"1",管計5,2,FALSE)))</f>
      </c>
      <c r="F62" s="599">
        <f>IF(ISNA(VLOOKUP($A55,管理計画Q5,4,FALSE)),"",VLOOKUP($A55,管理計画Q5,4,FALSE))</f>
      </c>
      <c r="G62" s="600"/>
      <c r="H62" s="600"/>
      <c r="I62" s="600"/>
      <c r="J62" s="600"/>
      <c r="K62" s="614"/>
      <c r="L62" s="614"/>
      <c r="M62" s="170"/>
    </row>
    <row r="63" spans="1:13" ht="49.5" customHeight="1">
      <c r="A63" s="628"/>
      <c r="B63" s="629"/>
      <c r="C63" s="623"/>
      <c r="D63" s="203">
        <f>IF(C62="","","対象薬剤製薬企業の特定役務への関与の有無")</f>
      </c>
      <c r="E63" s="235">
        <f>IF(A55="","",IF(ISNA(VLOOKUP(A55&amp;"2",管計5,2,FALSE)),"",VLOOKUP(A55&amp;"2",管計5,2,FALSE)))</f>
      </c>
      <c r="F63" s="602"/>
      <c r="G63" s="540"/>
      <c r="H63" s="540"/>
      <c r="I63" s="540"/>
      <c r="J63" s="540"/>
      <c r="K63" s="415"/>
      <c r="L63" s="415"/>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56" t="s">
        <v>174</v>
      </c>
      <c r="B66" s="657"/>
      <c r="C66" s="643">
        <f>'使用不可_選択肢'!A22</f>
      </c>
      <c r="D66" s="644"/>
      <c r="E66" s="645"/>
      <c r="F66" s="645"/>
      <c r="G66" s="645"/>
      <c r="H66" s="645"/>
      <c r="I66" s="645"/>
      <c r="J66" s="645"/>
      <c r="K66" s="645"/>
      <c r="L66" s="646"/>
      <c r="M66" s="170"/>
    </row>
    <row r="67" spans="1:13" s="209" customFormat="1" ht="46.5" customHeight="1">
      <c r="A67" s="650" t="s">
        <v>137</v>
      </c>
      <c r="B67" s="651"/>
      <c r="C67" s="652"/>
      <c r="D67" s="653"/>
      <c r="E67" s="654"/>
      <c r="F67" s="655"/>
      <c r="G67" s="257"/>
      <c r="H67" s="258"/>
      <c r="I67" s="259"/>
      <c r="J67" s="259"/>
      <c r="K67" s="259"/>
      <c r="L67" s="260"/>
      <c r="M67" s="213"/>
    </row>
    <row r="68" spans="1:13" s="187" customFormat="1" ht="45">
      <c r="A68" s="215" t="s">
        <v>138</v>
      </c>
      <c r="B68" s="215" t="s">
        <v>4</v>
      </c>
      <c r="C68" s="214" t="s">
        <v>139</v>
      </c>
      <c r="D68" s="658" t="s">
        <v>140</v>
      </c>
      <c r="E68" s="659"/>
      <c r="F68" s="659"/>
      <c r="G68" s="659"/>
      <c r="H68" s="659"/>
      <c r="I68" s="659"/>
      <c r="J68" s="382"/>
      <c r="K68" s="215" t="s">
        <v>184</v>
      </c>
      <c r="L68" s="215" t="s">
        <v>185</v>
      </c>
      <c r="M68" s="186"/>
    </row>
    <row r="69" spans="1:13" s="11" customFormat="1" ht="43.5" customHeight="1">
      <c r="A69" s="188"/>
      <c r="B69" s="188"/>
      <c r="C69" s="188"/>
      <c r="D69" s="188"/>
      <c r="E69" s="627">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81"/>
      <c r="G69" s="381"/>
      <c r="H69" s="381"/>
      <c r="I69" s="381"/>
      <c r="J69" s="382"/>
      <c r="K69" s="188"/>
      <c r="L69" s="188"/>
      <c r="M69" s="189"/>
    </row>
    <row r="70" spans="1:13" s="11" customFormat="1" ht="43.5" customHeight="1">
      <c r="A70" s="188"/>
      <c r="B70" s="188"/>
      <c r="C70" s="188"/>
      <c r="D70" s="188"/>
      <c r="E70" s="627">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81"/>
      <c r="G70" s="381"/>
      <c r="H70" s="381"/>
      <c r="I70" s="381"/>
      <c r="J70" s="382"/>
      <c r="K70" s="188"/>
      <c r="L70" s="188"/>
      <c r="M70" s="189"/>
    </row>
    <row r="71" spans="1:13" s="11" customFormat="1" ht="43.5" customHeight="1">
      <c r="A71" s="188"/>
      <c r="B71" s="188"/>
      <c r="C71" s="188"/>
      <c r="D71" s="188"/>
      <c r="E71" s="627">
        <f t="shared" si="0"/>
      </c>
      <c r="F71" s="381"/>
      <c r="G71" s="381"/>
      <c r="H71" s="381"/>
      <c r="I71" s="381"/>
      <c r="J71" s="382"/>
      <c r="K71" s="188"/>
      <c r="L71" s="188"/>
      <c r="M71" s="189"/>
    </row>
    <row r="72" spans="1:13" s="11" customFormat="1" ht="43.5" customHeight="1">
      <c r="A72" s="188"/>
      <c r="B72" s="188"/>
      <c r="C72" s="188"/>
      <c r="D72" s="188"/>
      <c r="E72" s="627">
        <f t="shared" si="0"/>
      </c>
      <c r="F72" s="381"/>
      <c r="G72" s="381"/>
      <c r="H72" s="381"/>
      <c r="I72" s="381"/>
      <c r="J72" s="382"/>
      <c r="K72" s="188"/>
      <c r="L72" s="188"/>
      <c r="M72" s="189"/>
    </row>
    <row r="73" spans="1:13" s="11" customFormat="1" ht="43.5" customHeight="1">
      <c r="A73" s="188"/>
      <c r="B73" s="188"/>
      <c r="C73" s="188"/>
      <c r="D73" s="188"/>
      <c r="E73" s="627">
        <f t="shared" si="0"/>
      </c>
      <c r="F73" s="381"/>
      <c r="G73" s="381"/>
      <c r="H73" s="381"/>
      <c r="I73" s="381"/>
      <c r="J73" s="382"/>
      <c r="K73" s="188"/>
      <c r="L73" s="188"/>
      <c r="M73" s="189"/>
    </row>
    <row r="74" spans="1:14" s="11" customFormat="1" ht="43.5" customHeight="1">
      <c r="A74" s="188"/>
      <c r="B74" s="188"/>
      <c r="C74" s="188"/>
      <c r="D74" s="188"/>
      <c r="E74" s="627">
        <f t="shared" si="0"/>
      </c>
      <c r="F74" s="381"/>
      <c r="G74" s="381"/>
      <c r="H74" s="381"/>
      <c r="I74" s="381"/>
      <c r="J74" s="382"/>
      <c r="K74" s="188"/>
      <c r="L74" s="188"/>
      <c r="M74" s="189"/>
      <c r="N74" s="230"/>
    </row>
    <row r="75" spans="1:14" s="11" customFormat="1" ht="43.5" customHeight="1">
      <c r="A75" s="188"/>
      <c r="B75" s="188"/>
      <c r="C75" s="188"/>
      <c r="D75" s="188"/>
      <c r="E75" s="627">
        <f t="shared" si="0"/>
      </c>
      <c r="F75" s="381"/>
      <c r="G75" s="381"/>
      <c r="H75" s="381"/>
      <c r="I75" s="381"/>
      <c r="J75" s="382"/>
      <c r="K75" s="188"/>
      <c r="L75" s="188"/>
      <c r="M75" s="189"/>
      <c r="N75" s="231"/>
    </row>
    <row r="76" spans="1:14" s="11" customFormat="1" ht="43.5" customHeight="1">
      <c r="A76" s="188"/>
      <c r="B76" s="188"/>
      <c r="C76" s="188"/>
      <c r="D76" s="188"/>
      <c r="E76" s="627">
        <f t="shared" si="0"/>
      </c>
      <c r="F76" s="381"/>
      <c r="G76" s="381"/>
      <c r="H76" s="381"/>
      <c r="I76" s="381"/>
      <c r="J76" s="382"/>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30" t="s">
        <v>174</v>
      </c>
      <c r="B78" s="631"/>
      <c r="C78" s="660">
        <f>'使用不可_選択肢'!A23</f>
      </c>
      <c r="D78" s="661"/>
      <c r="E78" s="670"/>
      <c r="F78" s="670"/>
      <c r="G78" s="670"/>
      <c r="H78" s="670"/>
      <c r="I78" s="670"/>
      <c r="J78" s="670"/>
      <c r="K78" s="670"/>
      <c r="L78" s="671"/>
      <c r="M78" s="170"/>
    </row>
    <row r="79" spans="1:13" s="209" customFormat="1" ht="46.5" customHeight="1">
      <c r="A79" s="632" t="s">
        <v>137</v>
      </c>
      <c r="B79" s="633"/>
      <c r="C79" s="634"/>
      <c r="D79" s="635"/>
      <c r="E79" s="636"/>
      <c r="F79" s="637"/>
      <c r="G79" s="262"/>
      <c r="H79" s="263"/>
      <c r="I79" s="264"/>
      <c r="J79" s="264"/>
      <c r="K79" s="264"/>
      <c r="L79" s="265"/>
      <c r="M79" s="213"/>
    </row>
    <row r="80" spans="1:13" s="187" customFormat="1" ht="45">
      <c r="A80" s="215" t="s">
        <v>138</v>
      </c>
      <c r="B80" s="215" t="s">
        <v>4</v>
      </c>
      <c r="C80" s="214" t="s">
        <v>139</v>
      </c>
      <c r="D80" s="658" t="s">
        <v>140</v>
      </c>
      <c r="E80" s="659"/>
      <c r="F80" s="659"/>
      <c r="G80" s="659"/>
      <c r="H80" s="659"/>
      <c r="I80" s="659"/>
      <c r="J80" s="382"/>
      <c r="K80" s="215" t="s">
        <v>184</v>
      </c>
      <c r="L80" s="215" t="s">
        <v>185</v>
      </c>
      <c r="M80" s="186"/>
    </row>
    <row r="81" spans="1:13" s="11" customFormat="1" ht="43.5" customHeight="1">
      <c r="A81" s="188"/>
      <c r="B81" s="188"/>
      <c r="C81" s="188"/>
      <c r="D81" s="188"/>
      <c r="E81" s="627">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81"/>
      <c r="G81" s="381"/>
      <c r="H81" s="381"/>
      <c r="I81" s="381"/>
      <c r="J81" s="382"/>
      <c r="K81" s="188"/>
      <c r="L81" s="188"/>
      <c r="M81" s="189"/>
    </row>
    <row r="82" spans="1:13" s="11" customFormat="1" ht="43.5" customHeight="1">
      <c r="A82" s="188"/>
      <c r="B82" s="188"/>
      <c r="C82" s="188"/>
      <c r="D82" s="188"/>
      <c r="E82" s="627">
        <f t="shared" si="1"/>
      </c>
      <c r="F82" s="381"/>
      <c r="G82" s="381"/>
      <c r="H82" s="381"/>
      <c r="I82" s="381"/>
      <c r="J82" s="382"/>
      <c r="K82" s="188"/>
      <c r="L82" s="188"/>
      <c r="M82" s="189"/>
    </row>
    <row r="83" spans="1:13" s="11" customFormat="1" ht="43.5" customHeight="1">
      <c r="A83" s="188"/>
      <c r="B83" s="188"/>
      <c r="C83" s="188"/>
      <c r="D83" s="188"/>
      <c r="E83" s="627">
        <f t="shared" si="1"/>
      </c>
      <c r="F83" s="381"/>
      <c r="G83" s="381"/>
      <c r="H83" s="381"/>
      <c r="I83" s="381"/>
      <c r="J83" s="382"/>
      <c r="K83" s="188"/>
      <c r="L83" s="188"/>
      <c r="M83" s="189"/>
    </row>
    <row r="84" spans="1:13" s="11" customFormat="1" ht="43.5" customHeight="1">
      <c r="A84" s="188"/>
      <c r="B84" s="188"/>
      <c r="C84" s="188"/>
      <c r="D84" s="188"/>
      <c r="E84" s="627">
        <f t="shared" si="1"/>
      </c>
      <c r="F84" s="381"/>
      <c r="G84" s="381"/>
      <c r="H84" s="381"/>
      <c r="I84" s="381"/>
      <c r="J84" s="382"/>
      <c r="K84" s="188"/>
      <c r="L84" s="188"/>
      <c r="M84" s="189"/>
    </row>
    <row r="85" spans="1:13" s="11" customFormat="1" ht="43.5" customHeight="1">
      <c r="A85" s="188"/>
      <c r="B85" s="188"/>
      <c r="C85" s="188"/>
      <c r="D85" s="188"/>
      <c r="E85" s="627">
        <f t="shared" si="1"/>
      </c>
      <c r="F85" s="381"/>
      <c r="G85" s="381"/>
      <c r="H85" s="381"/>
      <c r="I85" s="381"/>
      <c r="J85" s="382"/>
      <c r="K85" s="188"/>
      <c r="L85" s="188"/>
      <c r="M85" s="189"/>
    </row>
    <row r="86" spans="1:13" s="11" customFormat="1" ht="43.5" customHeight="1">
      <c r="A86" s="188"/>
      <c r="B86" s="188"/>
      <c r="C86" s="188"/>
      <c r="D86" s="188"/>
      <c r="E86" s="627">
        <f t="shared" si="1"/>
      </c>
      <c r="F86" s="381"/>
      <c r="G86" s="381"/>
      <c r="H86" s="381"/>
      <c r="I86" s="381"/>
      <c r="J86" s="382"/>
      <c r="K86" s="188"/>
      <c r="L86" s="188"/>
      <c r="M86" s="189"/>
    </row>
    <row r="87" spans="1:13" s="11" customFormat="1" ht="43.5" customHeight="1">
      <c r="A87" s="188"/>
      <c r="B87" s="188"/>
      <c r="C87" s="188"/>
      <c r="D87" s="188"/>
      <c r="E87" s="627">
        <f t="shared" si="1"/>
      </c>
      <c r="F87" s="381"/>
      <c r="G87" s="381"/>
      <c r="H87" s="381"/>
      <c r="I87" s="381"/>
      <c r="J87" s="382"/>
      <c r="K87" s="188"/>
      <c r="L87" s="188"/>
      <c r="M87" s="189"/>
    </row>
    <row r="88" spans="1:13" s="11" customFormat="1" ht="43.5" customHeight="1">
      <c r="A88" s="188"/>
      <c r="B88" s="188"/>
      <c r="C88" s="188"/>
      <c r="D88" s="188"/>
      <c r="E88" s="627">
        <f t="shared" si="1"/>
      </c>
      <c r="F88" s="381"/>
      <c r="G88" s="381"/>
      <c r="H88" s="381"/>
      <c r="I88" s="381"/>
      <c r="J88" s="382"/>
      <c r="K88" s="188"/>
      <c r="L88" s="188"/>
      <c r="M88" s="189"/>
    </row>
    <row r="89" spans="1:13" ht="19.5">
      <c r="A89" s="261"/>
      <c r="B89" s="261"/>
      <c r="C89" s="261"/>
      <c r="D89" s="261"/>
      <c r="E89" s="261"/>
      <c r="F89" s="261"/>
      <c r="G89" s="261"/>
      <c r="H89" s="261"/>
      <c r="I89" s="261"/>
      <c r="J89" s="261"/>
      <c r="K89" s="261"/>
      <c r="L89" s="261"/>
      <c r="M89" s="170"/>
    </row>
    <row r="90" spans="1:13" ht="46.5" customHeight="1">
      <c r="A90" s="630" t="s">
        <v>174</v>
      </c>
      <c r="B90" s="631"/>
      <c r="C90" s="660">
        <f>'使用不可_選択肢'!A24</f>
      </c>
      <c r="D90" s="661"/>
      <c r="E90" s="662"/>
      <c r="F90" s="662"/>
      <c r="G90" s="662"/>
      <c r="H90" s="662"/>
      <c r="I90" s="662"/>
      <c r="J90" s="662"/>
      <c r="K90" s="662"/>
      <c r="L90" s="663"/>
      <c r="M90" s="170"/>
    </row>
    <row r="91" spans="1:13" s="209" customFormat="1" ht="46.5" customHeight="1">
      <c r="A91" s="632" t="s">
        <v>137</v>
      </c>
      <c r="B91" s="633"/>
      <c r="C91" s="634"/>
      <c r="D91" s="635"/>
      <c r="E91" s="636"/>
      <c r="F91" s="637"/>
      <c r="G91" s="262"/>
      <c r="H91" s="263"/>
      <c r="I91" s="264"/>
      <c r="J91" s="264"/>
      <c r="K91" s="264"/>
      <c r="L91" s="265"/>
      <c r="M91" s="213"/>
    </row>
    <row r="92" spans="1:13" s="187" customFormat="1" ht="45">
      <c r="A92" s="215" t="s">
        <v>138</v>
      </c>
      <c r="B92" s="215" t="s">
        <v>4</v>
      </c>
      <c r="C92" s="214" t="s">
        <v>139</v>
      </c>
      <c r="D92" s="658" t="s">
        <v>140</v>
      </c>
      <c r="E92" s="659"/>
      <c r="F92" s="659"/>
      <c r="G92" s="659"/>
      <c r="H92" s="659"/>
      <c r="I92" s="659"/>
      <c r="J92" s="382"/>
      <c r="K92" s="215" t="s">
        <v>184</v>
      </c>
      <c r="L92" s="215" t="s">
        <v>185</v>
      </c>
      <c r="M92" s="186"/>
    </row>
    <row r="93" spans="1:13" s="11" customFormat="1" ht="43.5" customHeight="1">
      <c r="A93" s="188"/>
      <c r="B93" s="188"/>
      <c r="C93" s="188"/>
      <c r="D93" s="188"/>
      <c r="E93" s="627">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81"/>
      <c r="G93" s="381"/>
      <c r="H93" s="381"/>
      <c r="I93" s="381"/>
      <c r="J93" s="382"/>
      <c r="K93" s="188"/>
      <c r="L93" s="188"/>
      <c r="M93" s="189"/>
    </row>
    <row r="94" spans="1:13" s="11" customFormat="1" ht="43.5" customHeight="1">
      <c r="A94" s="188"/>
      <c r="B94" s="188"/>
      <c r="C94" s="188"/>
      <c r="D94" s="188"/>
      <c r="E94" s="627">
        <f t="shared" si="2"/>
      </c>
      <c r="F94" s="381"/>
      <c r="G94" s="381"/>
      <c r="H94" s="381"/>
      <c r="I94" s="381"/>
      <c r="J94" s="382"/>
      <c r="K94" s="188"/>
      <c r="L94" s="188"/>
      <c r="M94" s="189"/>
    </row>
    <row r="95" spans="1:13" s="11" customFormat="1" ht="43.5" customHeight="1">
      <c r="A95" s="188"/>
      <c r="B95" s="188"/>
      <c r="C95" s="188"/>
      <c r="D95" s="188"/>
      <c r="E95" s="627">
        <f t="shared" si="2"/>
      </c>
      <c r="F95" s="381"/>
      <c r="G95" s="381"/>
      <c r="H95" s="381"/>
      <c r="I95" s="381"/>
      <c r="J95" s="382"/>
      <c r="K95" s="188"/>
      <c r="L95" s="188"/>
      <c r="M95" s="189"/>
    </row>
    <row r="96" spans="1:13" s="11" customFormat="1" ht="43.5" customHeight="1">
      <c r="A96" s="188"/>
      <c r="B96" s="188"/>
      <c r="C96" s="188"/>
      <c r="D96" s="188"/>
      <c r="E96" s="627">
        <f t="shared" si="2"/>
      </c>
      <c r="F96" s="381"/>
      <c r="G96" s="381"/>
      <c r="H96" s="381"/>
      <c r="I96" s="381"/>
      <c r="J96" s="382"/>
      <c r="K96" s="188"/>
      <c r="L96" s="188"/>
      <c r="M96" s="189"/>
    </row>
    <row r="97" spans="1:13" s="11" customFormat="1" ht="43.5" customHeight="1">
      <c r="A97" s="188"/>
      <c r="B97" s="188"/>
      <c r="C97" s="188"/>
      <c r="D97" s="188"/>
      <c r="E97" s="627">
        <f t="shared" si="2"/>
      </c>
      <c r="F97" s="381"/>
      <c r="G97" s="381"/>
      <c r="H97" s="381"/>
      <c r="I97" s="381"/>
      <c r="J97" s="382"/>
      <c r="K97" s="188"/>
      <c r="L97" s="188"/>
      <c r="M97" s="189"/>
    </row>
    <row r="98" spans="1:13" s="11" customFormat="1" ht="43.5" customHeight="1">
      <c r="A98" s="188"/>
      <c r="B98" s="188"/>
      <c r="C98" s="188"/>
      <c r="D98" s="188"/>
      <c r="E98" s="627">
        <f t="shared" si="2"/>
      </c>
      <c r="F98" s="381"/>
      <c r="G98" s="381"/>
      <c r="H98" s="381"/>
      <c r="I98" s="381"/>
      <c r="J98" s="382"/>
      <c r="K98" s="188"/>
      <c r="L98" s="188"/>
      <c r="M98" s="189"/>
    </row>
    <row r="99" spans="1:13" s="11" customFormat="1" ht="43.5" customHeight="1">
      <c r="A99" s="188"/>
      <c r="B99" s="188"/>
      <c r="C99" s="188"/>
      <c r="D99" s="188"/>
      <c r="E99" s="627">
        <f t="shared" si="2"/>
      </c>
      <c r="F99" s="381"/>
      <c r="G99" s="381"/>
      <c r="H99" s="381"/>
      <c r="I99" s="381"/>
      <c r="J99" s="382"/>
      <c r="K99" s="188"/>
      <c r="L99" s="188"/>
      <c r="M99" s="189"/>
    </row>
    <row r="100" spans="1:13" s="11" customFormat="1" ht="43.5" customHeight="1">
      <c r="A100" s="188"/>
      <c r="B100" s="188"/>
      <c r="C100" s="188"/>
      <c r="D100" s="188"/>
      <c r="E100" s="627">
        <f t="shared" si="2"/>
      </c>
      <c r="F100" s="381"/>
      <c r="G100" s="381"/>
      <c r="H100" s="381"/>
      <c r="I100" s="381"/>
      <c r="J100" s="382"/>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30" t="s">
        <v>174</v>
      </c>
      <c r="B102" s="631"/>
      <c r="C102" s="660">
        <f>'使用不可_選択肢'!A25</f>
      </c>
      <c r="D102" s="661"/>
      <c r="E102" s="662"/>
      <c r="F102" s="662"/>
      <c r="G102" s="662"/>
      <c r="H102" s="662"/>
      <c r="I102" s="662"/>
      <c r="J102" s="662"/>
      <c r="K102" s="662"/>
      <c r="L102" s="663"/>
      <c r="M102" s="170"/>
    </row>
    <row r="103" spans="1:13" s="209" customFormat="1" ht="46.5" customHeight="1">
      <c r="A103" s="632" t="s">
        <v>137</v>
      </c>
      <c r="B103" s="633"/>
      <c r="C103" s="634"/>
      <c r="D103" s="635"/>
      <c r="E103" s="636"/>
      <c r="F103" s="637"/>
      <c r="G103" s="262"/>
      <c r="H103" s="263"/>
      <c r="I103" s="264"/>
      <c r="J103" s="264"/>
      <c r="K103" s="264"/>
      <c r="L103" s="265"/>
      <c r="M103" s="213"/>
    </row>
    <row r="104" spans="1:13" s="187" customFormat="1" ht="45">
      <c r="A104" s="215" t="s">
        <v>138</v>
      </c>
      <c r="B104" s="215" t="s">
        <v>4</v>
      </c>
      <c r="C104" s="214" t="s">
        <v>139</v>
      </c>
      <c r="D104" s="658" t="s">
        <v>140</v>
      </c>
      <c r="E104" s="659"/>
      <c r="F104" s="659"/>
      <c r="G104" s="659"/>
      <c r="H104" s="659"/>
      <c r="I104" s="659"/>
      <c r="J104" s="382"/>
      <c r="K104" s="215" t="s">
        <v>184</v>
      </c>
      <c r="L104" s="215" t="s">
        <v>185</v>
      </c>
      <c r="M104" s="186"/>
    </row>
    <row r="105" spans="1:13" s="11" customFormat="1" ht="43.5" customHeight="1">
      <c r="A105" s="188"/>
      <c r="B105" s="188"/>
      <c r="C105" s="188"/>
      <c r="D105" s="188"/>
      <c r="E105" s="627">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81"/>
      <c r="G105" s="381"/>
      <c r="H105" s="381"/>
      <c r="I105" s="381"/>
      <c r="J105" s="382"/>
      <c r="K105" s="188"/>
      <c r="L105" s="188"/>
      <c r="M105" s="189"/>
    </row>
    <row r="106" spans="1:13" s="11" customFormat="1" ht="43.5" customHeight="1">
      <c r="A106" s="188"/>
      <c r="B106" s="188"/>
      <c r="C106" s="188"/>
      <c r="D106" s="188"/>
      <c r="E106" s="627">
        <f t="shared" si="3"/>
      </c>
      <c r="F106" s="381"/>
      <c r="G106" s="381"/>
      <c r="H106" s="381"/>
      <c r="I106" s="381"/>
      <c r="J106" s="382"/>
      <c r="K106" s="188"/>
      <c r="L106" s="188"/>
      <c r="M106" s="189"/>
    </row>
    <row r="107" spans="1:13" s="11" customFormat="1" ht="43.5" customHeight="1">
      <c r="A107" s="188"/>
      <c r="B107" s="188"/>
      <c r="C107" s="188"/>
      <c r="D107" s="188"/>
      <c r="E107" s="627">
        <f t="shared" si="3"/>
      </c>
      <c r="F107" s="381"/>
      <c r="G107" s="381"/>
      <c r="H107" s="381"/>
      <c r="I107" s="381"/>
      <c r="J107" s="382"/>
      <c r="K107" s="188"/>
      <c r="L107" s="188"/>
      <c r="M107" s="189"/>
    </row>
    <row r="108" spans="1:13" s="11" customFormat="1" ht="43.5" customHeight="1">
      <c r="A108" s="188"/>
      <c r="B108" s="188"/>
      <c r="C108" s="188"/>
      <c r="D108" s="188"/>
      <c r="E108" s="627">
        <f t="shared" si="3"/>
      </c>
      <c r="F108" s="381"/>
      <c r="G108" s="381"/>
      <c r="H108" s="381"/>
      <c r="I108" s="381"/>
      <c r="J108" s="382"/>
      <c r="K108" s="188"/>
      <c r="L108" s="188"/>
      <c r="M108" s="189"/>
    </row>
    <row r="109" spans="1:13" s="11" customFormat="1" ht="43.5" customHeight="1">
      <c r="A109" s="188"/>
      <c r="B109" s="188"/>
      <c r="C109" s="188"/>
      <c r="D109" s="188"/>
      <c r="E109" s="627">
        <f t="shared" si="3"/>
      </c>
      <c r="F109" s="381"/>
      <c r="G109" s="381"/>
      <c r="H109" s="381"/>
      <c r="I109" s="381"/>
      <c r="J109" s="382"/>
      <c r="K109" s="188"/>
      <c r="L109" s="188"/>
      <c r="M109" s="189"/>
    </row>
    <row r="110" spans="1:13" s="11" customFormat="1" ht="43.5" customHeight="1">
      <c r="A110" s="188"/>
      <c r="B110" s="188"/>
      <c r="C110" s="188"/>
      <c r="D110" s="188"/>
      <c r="E110" s="627">
        <f t="shared" si="3"/>
      </c>
      <c r="F110" s="381"/>
      <c r="G110" s="381"/>
      <c r="H110" s="381"/>
      <c r="I110" s="381"/>
      <c r="J110" s="382"/>
      <c r="K110" s="188"/>
      <c r="L110" s="188"/>
      <c r="M110" s="189"/>
    </row>
    <row r="111" spans="1:13" s="11" customFormat="1" ht="43.5" customHeight="1">
      <c r="A111" s="188"/>
      <c r="B111" s="188"/>
      <c r="C111" s="188"/>
      <c r="D111" s="188"/>
      <c r="E111" s="627">
        <f t="shared" si="3"/>
      </c>
      <c r="F111" s="381"/>
      <c r="G111" s="381"/>
      <c r="H111" s="381"/>
      <c r="I111" s="381"/>
      <c r="J111" s="382"/>
      <c r="K111" s="188"/>
      <c r="L111" s="188"/>
      <c r="M111" s="189"/>
    </row>
    <row r="112" spans="1:13" s="11" customFormat="1" ht="43.5" customHeight="1">
      <c r="A112" s="188"/>
      <c r="B112" s="188"/>
      <c r="C112" s="188"/>
      <c r="D112" s="188"/>
      <c r="E112" s="627">
        <f t="shared" si="3"/>
      </c>
      <c r="F112" s="381"/>
      <c r="G112" s="381"/>
      <c r="H112" s="381"/>
      <c r="I112" s="381"/>
      <c r="J112" s="382"/>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30" t="s">
        <v>174</v>
      </c>
      <c r="B114" s="631"/>
      <c r="C114" s="660">
        <f>'使用不可_選択肢'!A26</f>
      </c>
      <c r="D114" s="661"/>
      <c r="E114" s="662"/>
      <c r="F114" s="662"/>
      <c r="G114" s="662"/>
      <c r="H114" s="662"/>
      <c r="I114" s="662"/>
      <c r="J114" s="662"/>
      <c r="K114" s="662"/>
      <c r="L114" s="663"/>
      <c r="M114" s="170"/>
    </row>
    <row r="115" spans="1:13" s="209" customFormat="1" ht="46.5" customHeight="1">
      <c r="A115" s="632" t="s">
        <v>137</v>
      </c>
      <c r="B115" s="633"/>
      <c r="C115" s="634"/>
      <c r="D115" s="635"/>
      <c r="E115" s="636"/>
      <c r="F115" s="637"/>
      <c r="G115" s="262"/>
      <c r="H115" s="263"/>
      <c r="I115" s="264"/>
      <c r="J115" s="264"/>
      <c r="K115" s="264"/>
      <c r="L115" s="265"/>
      <c r="M115" s="213"/>
    </row>
    <row r="116" spans="1:13" s="187" customFormat="1" ht="45">
      <c r="A116" s="215" t="s">
        <v>138</v>
      </c>
      <c r="B116" s="215" t="s">
        <v>4</v>
      </c>
      <c r="C116" s="214" t="s">
        <v>139</v>
      </c>
      <c r="D116" s="658" t="s">
        <v>140</v>
      </c>
      <c r="E116" s="659"/>
      <c r="F116" s="659"/>
      <c r="G116" s="659"/>
      <c r="H116" s="659"/>
      <c r="I116" s="659"/>
      <c r="J116" s="382"/>
      <c r="K116" s="215" t="s">
        <v>184</v>
      </c>
      <c r="L116" s="215" t="s">
        <v>185</v>
      </c>
      <c r="M116" s="186"/>
    </row>
    <row r="117" spans="1:13" s="11" customFormat="1" ht="43.5" customHeight="1">
      <c r="A117" s="188"/>
      <c r="B117" s="188"/>
      <c r="C117" s="188"/>
      <c r="D117" s="188"/>
      <c r="E117" s="627">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81"/>
      <c r="G117" s="381"/>
      <c r="H117" s="381"/>
      <c r="I117" s="381"/>
      <c r="J117" s="382"/>
      <c r="K117" s="188"/>
      <c r="L117" s="188"/>
      <c r="M117" s="189"/>
    </row>
    <row r="118" spans="1:13" s="11" customFormat="1" ht="43.5" customHeight="1">
      <c r="A118" s="188"/>
      <c r="B118" s="188"/>
      <c r="C118" s="188"/>
      <c r="D118" s="188"/>
      <c r="E118" s="627">
        <f t="shared" si="4"/>
      </c>
      <c r="F118" s="381"/>
      <c r="G118" s="381"/>
      <c r="H118" s="381"/>
      <c r="I118" s="381"/>
      <c r="J118" s="382"/>
      <c r="K118" s="188"/>
      <c r="L118" s="188"/>
      <c r="M118" s="189"/>
    </row>
    <row r="119" spans="1:13" s="11" customFormat="1" ht="43.5" customHeight="1">
      <c r="A119" s="188"/>
      <c r="B119" s="188"/>
      <c r="C119" s="188"/>
      <c r="D119" s="188"/>
      <c r="E119" s="627">
        <f t="shared" si="4"/>
      </c>
      <c r="F119" s="381"/>
      <c r="G119" s="381"/>
      <c r="H119" s="381"/>
      <c r="I119" s="381"/>
      <c r="J119" s="382"/>
      <c r="K119" s="188"/>
      <c r="L119" s="188"/>
      <c r="M119" s="189"/>
    </row>
    <row r="120" spans="1:13" s="11" customFormat="1" ht="43.5" customHeight="1">
      <c r="A120" s="188"/>
      <c r="B120" s="188"/>
      <c r="C120" s="188"/>
      <c r="D120" s="188"/>
      <c r="E120" s="627">
        <f t="shared" si="4"/>
      </c>
      <c r="F120" s="381"/>
      <c r="G120" s="381"/>
      <c r="H120" s="381"/>
      <c r="I120" s="381"/>
      <c r="J120" s="382"/>
      <c r="K120" s="188"/>
      <c r="L120" s="188"/>
      <c r="M120" s="189"/>
    </row>
    <row r="121" spans="1:13" s="11" customFormat="1" ht="43.5" customHeight="1">
      <c r="A121" s="188"/>
      <c r="B121" s="188"/>
      <c r="C121" s="188"/>
      <c r="D121" s="188"/>
      <c r="E121" s="627">
        <f t="shared" si="4"/>
      </c>
      <c r="F121" s="381"/>
      <c r="G121" s="381"/>
      <c r="H121" s="381"/>
      <c r="I121" s="381"/>
      <c r="J121" s="382"/>
      <c r="K121" s="188"/>
      <c r="L121" s="188"/>
      <c r="M121" s="189"/>
    </row>
    <row r="122" spans="1:13" s="11" customFormat="1" ht="43.5" customHeight="1">
      <c r="A122" s="188"/>
      <c r="B122" s="188"/>
      <c r="C122" s="188"/>
      <c r="D122" s="188"/>
      <c r="E122" s="627">
        <f t="shared" si="4"/>
      </c>
      <c r="F122" s="381"/>
      <c r="G122" s="381"/>
      <c r="H122" s="381"/>
      <c r="I122" s="381"/>
      <c r="J122" s="382"/>
      <c r="K122" s="188"/>
      <c r="L122" s="188"/>
      <c r="M122" s="189"/>
    </row>
    <row r="123" spans="1:13" s="11" customFormat="1" ht="43.5" customHeight="1">
      <c r="A123" s="188"/>
      <c r="B123" s="188"/>
      <c r="C123" s="188"/>
      <c r="D123" s="188"/>
      <c r="E123" s="627">
        <f t="shared" si="4"/>
      </c>
      <c r="F123" s="381"/>
      <c r="G123" s="381"/>
      <c r="H123" s="381"/>
      <c r="I123" s="381"/>
      <c r="J123" s="382"/>
      <c r="K123" s="188"/>
      <c r="L123" s="188"/>
      <c r="M123" s="189"/>
    </row>
    <row r="124" spans="1:13" s="11" customFormat="1" ht="43.5" customHeight="1">
      <c r="A124" s="188"/>
      <c r="B124" s="188"/>
      <c r="C124" s="188"/>
      <c r="D124" s="188"/>
      <c r="E124" s="627">
        <f t="shared" si="4"/>
      </c>
      <c r="F124" s="381"/>
      <c r="G124" s="381"/>
      <c r="H124" s="381"/>
      <c r="I124" s="381"/>
      <c r="J124" s="382"/>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J3:L3"/>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D92:J92"/>
    <mergeCell ref="E96:J96"/>
    <mergeCell ref="E97:J97"/>
    <mergeCell ref="E98:J98"/>
    <mergeCell ref="E99:J99"/>
    <mergeCell ref="D91:F91"/>
    <mergeCell ref="E93:J93"/>
    <mergeCell ref="E95:J95"/>
    <mergeCell ref="E71:J71"/>
    <mergeCell ref="E72:J72"/>
    <mergeCell ref="E73:J73"/>
    <mergeCell ref="E74:J74"/>
    <mergeCell ref="E112:J112"/>
    <mergeCell ref="E100:J100"/>
    <mergeCell ref="E84:J84"/>
    <mergeCell ref="E85:J85"/>
    <mergeCell ref="D80:J80"/>
    <mergeCell ref="E81:J81"/>
    <mergeCell ref="A67:C67"/>
    <mergeCell ref="D67:F67"/>
    <mergeCell ref="E87:J87"/>
    <mergeCell ref="E86:J86"/>
    <mergeCell ref="A91:C91"/>
    <mergeCell ref="A66:B66"/>
    <mergeCell ref="A78:B78"/>
    <mergeCell ref="A79:C79"/>
    <mergeCell ref="D79:F79"/>
    <mergeCell ref="E76:J76"/>
    <mergeCell ref="C66:L66"/>
    <mergeCell ref="E75:J75"/>
    <mergeCell ref="A2:M2"/>
    <mergeCell ref="L33:L34"/>
    <mergeCell ref="K35:K36"/>
    <mergeCell ref="L35:L36"/>
    <mergeCell ref="A28:B36"/>
    <mergeCell ref="C33:C34"/>
    <mergeCell ref="K37:K40"/>
    <mergeCell ref="A4:A5"/>
    <mergeCell ref="B4:E5"/>
    <mergeCell ref="L19:L22"/>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8:L11"/>
    <mergeCell ref="I13:L16"/>
    <mergeCell ref="F18:J18"/>
    <mergeCell ref="K28:K31"/>
    <mergeCell ref="K33:K34"/>
    <mergeCell ref="L37:L40"/>
    <mergeCell ref="F32:J32"/>
    <mergeCell ref="E13:F13"/>
    <mergeCell ref="E14:F14"/>
    <mergeCell ref="E15:F15"/>
    <mergeCell ref="F55:J58"/>
    <mergeCell ref="F59:J59"/>
    <mergeCell ref="F60:J61"/>
    <mergeCell ref="F62:J63"/>
    <mergeCell ref="F41:J41"/>
    <mergeCell ref="F42:J43"/>
    <mergeCell ref="F44:J45"/>
    <mergeCell ref="F46:J49"/>
    <mergeCell ref="F50:J50"/>
    <mergeCell ref="E7:F7"/>
    <mergeCell ref="E8:F8"/>
    <mergeCell ref="E9:F9"/>
    <mergeCell ref="E10:F10"/>
    <mergeCell ref="E11:F11"/>
    <mergeCell ref="E12:F12"/>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tabSelected="1"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Windows ユーザー</cp:lastModifiedBy>
  <cp:lastPrinted>2018-11-02T02:10:53Z</cp:lastPrinted>
  <dcterms:created xsi:type="dcterms:W3CDTF">2018-08-10T01:57:42Z</dcterms:created>
  <dcterms:modified xsi:type="dcterms:W3CDTF">2020-09-23T00:19:14Z</dcterms:modified>
  <cp:category/>
  <cp:version/>
  <cp:contentType/>
  <cp:contentStatus/>
</cp:coreProperties>
</file>